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звіт директору\звіт директора\"/>
    </mc:Choice>
  </mc:AlternateContent>
  <xr:revisionPtr revIDLastSave="0" documentId="13_ncr:1_{0CA838E4-D3A4-4316-BBF1-91C676C33D7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01.2022" sheetId="1" r:id="rId1"/>
    <sheet name="02.2022" sheetId="2" r:id="rId2"/>
    <sheet name="03.2022" sheetId="3" r:id="rId3"/>
    <sheet name="04.2022" sheetId="4" r:id="rId4"/>
    <sheet name="05.2022" sheetId="5" r:id="rId5"/>
    <sheet name="06.2022" sheetId="6" r:id="rId6"/>
    <sheet name="07.2022" sheetId="7" r:id="rId7"/>
    <sheet name="08.2022" sheetId="8" r:id="rId8"/>
    <sheet name="09.2022" sheetId="9" r:id="rId9"/>
    <sheet name="10.2022" sheetId="10" r:id="rId10"/>
    <sheet name="11.2022" sheetId="11" r:id="rId11"/>
    <sheet name="12.2022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9" l="1"/>
  <c r="I103" i="7"/>
  <c r="I94" i="2"/>
  <c r="I79" i="2"/>
  <c r="I95" i="3"/>
  <c r="I95" i="4"/>
  <c r="I101" i="5"/>
  <c r="I103" i="6"/>
  <c r="I109" i="8"/>
  <c r="I111" i="10"/>
  <c r="I113" i="11"/>
  <c r="I117" i="12"/>
  <c r="I87" i="1"/>
  <c r="I100" i="12" l="1"/>
  <c r="I96" i="12"/>
  <c r="I29" i="12"/>
  <c r="I28" i="12"/>
  <c r="I26" i="12"/>
  <c r="I31" i="12"/>
  <c r="I32" i="12"/>
  <c r="I71" i="12"/>
  <c r="I63" i="12"/>
  <c r="I62" i="12"/>
  <c r="I17" i="12"/>
  <c r="I12" i="12"/>
  <c r="I89" i="12"/>
  <c r="I37" i="12"/>
  <c r="I55" i="12"/>
  <c r="I64" i="12"/>
  <c r="I105" i="12"/>
  <c r="I107" i="12" s="1"/>
  <c r="I94" i="12"/>
  <c r="I97" i="12"/>
  <c r="I91" i="12"/>
  <c r="I102" i="12"/>
  <c r="I75" i="12"/>
  <c r="I86" i="12"/>
  <c r="I54" i="12"/>
  <c r="I53" i="12"/>
  <c r="I36" i="12"/>
  <c r="I38" i="12"/>
  <c r="I44" i="12"/>
  <c r="I41" i="12"/>
  <c r="I112" i="12"/>
  <c r="I23" i="12"/>
  <c r="I33" i="12" l="1"/>
  <c r="I72" i="12"/>
  <c r="I78" i="12" s="1"/>
  <c r="I58" i="12"/>
  <c r="I55" i="11"/>
  <c r="I39" i="11"/>
  <c r="I30" i="11"/>
  <c r="I22" i="11"/>
  <c r="I27" i="11"/>
  <c r="I90" i="11"/>
  <c r="I101" i="11"/>
  <c r="I28" i="11"/>
  <c r="I96" i="11"/>
  <c r="I59" i="12" l="1"/>
  <c r="I108" i="11"/>
  <c r="I103" i="11"/>
  <c r="I98" i="11"/>
  <c r="I93" i="11"/>
  <c r="I87" i="11"/>
  <c r="I82" i="11"/>
  <c r="I68" i="11"/>
  <c r="I74" i="11" s="1"/>
  <c r="I31" i="11"/>
  <c r="I16" i="11"/>
  <c r="I56" i="11" l="1"/>
  <c r="I28" i="10"/>
  <c r="I27" i="10"/>
  <c r="I30" i="10"/>
  <c r="I31" i="10"/>
  <c r="I53" i="10"/>
  <c r="I36" i="10"/>
  <c r="I69" i="10"/>
  <c r="I106" i="10"/>
  <c r="I101" i="10"/>
  <c r="I96" i="10"/>
  <c r="I91" i="10"/>
  <c r="I85" i="10"/>
  <c r="I80" i="10"/>
  <c r="I66" i="10"/>
  <c r="I22" i="10"/>
  <c r="I16" i="10"/>
  <c r="I32" i="10" l="1"/>
  <c r="I54" i="10" s="1"/>
  <c r="I72" i="10"/>
  <c r="I30" i="9"/>
  <c r="I28" i="9"/>
  <c r="I29" i="9"/>
  <c r="I32" i="9"/>
  <c r="I98" i="9"/>
  <c r="I94" i="9"/>
  <c r="I68" i="9"/>
  <c r="I37" i="9"/>
  <c r="I36" i="9"/>
  <c r="I46" i="9"/>
  <c r="I48" i="9"/>
  <c r="I44" i="9"/>
  <c r="I47" i="9"/>
  <c r="I38" i="9"/>
  <c r="I34" i="9"/>
  <c r="I49" i="9"/>
  <c r="I45" i="9"/>
  <c r="I41" i="9"/>
  <c r="I39" i="9"/>
  <c r="I50" i="9"/>
  <c r="I40" i="9"/>
  <c r="I53" i="9" l="1"/>
  <c r="I105" i="9"/>
  <c r="I100" i="9"/>
  <c r="I95" i="9"/>
  <c r="I90" i="9"/>
  <c r="I84" i="9"/>
  <c r="I79" i="9"/>
  <c r="I65" i="9"/>
  <c r="I22" i="9"/>
  <c r="I16" i="9"/>
  <c r="I71" i="9" l="1"/>
  <c r="I38" i="8"/>
  <c r="I33" i="8"/>
  <c r="I49" i="8"/>
  <c r="I44" i="8"/>
  <c r="I45" i="8"/>
  <c r="I46" i="8"/>
  <c r="I39" i="8"/>
  <c r="I29" i="8"/>
  <c r="I67" i="8"/>
  <c r="I25" i="8"/>
  <c r="I87" i="8"/>
  <c r="I36" i="8"/>
  <c r="I97" i="8"/>
  <c r="I30" i="8"/>
  <c r="I27" i="8"/>
  <c r="I35" i="8"/>
  <c r="I34" i="8"/>
  <c r="I104" i="8" l="1"/>
  <c r="I99" i="8"/>
  <c r="I94" i="8"/>
  <c r="I89" i="8"/>
  <c r="I83" i="8"/>
  <c r="I78" i="8"/>
  <c r="I64" i="8"/>
  <c r="I70" i="8" s="1"/>
  <c r="I52" i="8"/>
  <c r="I22" i="8"/>
  <c r="I16" i="8"/>
  <c r="I98" i="7" l="1"/>
  <c r="I93" i="7"/>
  <c r="I88" i="7"/>
  <c r="I83" i="7"/>
  <c r="I77" i="7"/>
  <c r="I72" i="7"/>
  <c r="I62" i="7"/>
  <c r="I58" i="7"/>
  <c r="I49" i="7"/>
  <c r="I22" i="7"/>
  <c r="I16" i="7"/>
  <c r="I64" i="7" l="1"/>
  <c r="I58" i="6"/>
  <c r="I64" i="6" s="1"/>
  <c r="I98" i="6"/>
  <c r="I93" i="6"/>
  <c r="I88" i="6"/>
  <c r="I83" i="6"/>
  <c r="I77" i="6"/>
  <c r="I72" i="6"/>
  <c r="I62" i="6"/>
  <c r="I45" i="6"/>
  <c r="I29" i="6"/>
  <c r="I25" i="6"/>
  <c r="I49" i="6" s="1"/>
  <c r="I22" i="6"/>
  <c r="I16" i="6"/>
  <c r="I96" i="5" l="1"/>
  <c r="I91" i="5"/>
  <c r="I86" i="5"/>
  <c r="I81" i="5"/>
  <c r="I75" i="5"/>
  <c r="I70" i="5"/>
  <c r="I60" i="5"/>
  <c r="I56" i="5"/>
  <c r="I49" i="5"/>
  <c r="I22" i="5"/>
  <c r="I16" i="5"/>
  <c r="I62" i="5" l="1"/>
  <c r="I75" i="4"/>
  <c r="I80" i="4"/>
  <c r="I47" i="4" l="1"/>
  <c r="I90" i="4"/>
  <c r="I85" i="4"/>
  <c r="I70" i="4"/>
  <c r="I65" i="4"/>
  <c r="I55" i="4"/>
  <c r="I51" i="4"/>
  <c r="I44" i="4"/>
  <c r="I22" i="4"/>
  <c r="I16" i="4"/>
  <c r="I57" i="4" l="1"/>
  <c r="I53" i="3"/>
  <c r="I90" i="3"/>
  <c r="I85" i="3"/>
  <c r="I80" i="3"/>
  <c r="I75" i="3"/>
  <c r="I70" i="3"/>
  <c r="I65" i="3"/>
  <c r="I55" i="3"/>
  <c r="I50" i="3"/>
  <c r="I44" i="3"/>
  <c r="I22" i="3"/>
  <c r="I16" i="3"/>
  <c r="I57" i="3" l="1"/>
  <c r="I50" i="2"/>
  <c r="I44" i="2"/>
  <c r="I33" i="1"/>
  <c r="I34" i="1"/>
  <c r="I89" i="2"/>
  <c r="I84" i="2"/>
  <c r="I74" i="2"/>
  <c r="I69" i="2"/>
  <c r="I64" i="2"/>
  <c r="I54" i="2"/>
  <c r="I22" i="2"/>
  <c r="I16" i="2"/>
  <c r="I56" i="2" l="1"/>
  <c r="I42" i="1"/>
  <c r="I47" i="1"/>
  <c r="I49" i="1"/>
  <c r="I35" i="1"/>
  <c r="I82" i="1"/>
  <c r="I77" i="1"/>
  <c r="I72" i="1"/>
  <c r="I67" i="1"/>
  <c r="I62" i="1"/>
  <c r="I57" i="1"/>
  <c r="I22" i="1"/>
  <c r="I16" i="1"/>
</calcChain>
</file>

<file path=xl/sharedStrings.xml><?xml version="1.0" encoding="utf-8"?>
<sst xmlns="http://schemas.openxmlformats.org/spreadsheetml/2006/main" count="2145" uniqueCount="284">
  <si>
    <t>по ЗДО №16 "Зернятко"</t>
  </si>
  <si>
    <t>№№ п/п</t>
  </si>
  <si>
    <t>Головний розпорядник,
розпорядники нижчого рівня</t>
  </si>
  <si>
    <t>Видатки проведені за системою «прозоро»</t>
  </si>
  <si>
    <t>№, дата договору</t>
  </si>
  <si>
    <t>Предмет договору</t>
  </si>
  <si>
    <t>ФІП постачальника</t>
  </si>
  <si>
    <t>Кількість одиниць, товарів, послуг</t>
  </si>
  <si>
    <t>Сума згідно договору</t>
  </si>
  <si>
    <t xml:space="preserve">касові видатки  </t>
  </si>
  <si>
    <t>КЕКВ 2210 (Предмети, матеріали, обладнання та інвентар) загальний та спеціальний фонд</t>
  </si>
  <si>
    <t xml:space="preserve">Всього по КЕКВ 2210 </t>
  </si>
  <si>
    <t>КЕКВ 2220 (Медикаменти та перев’язувальні матеріали) загальний  фонд</t>
  </si>
  <si>
    <t>Всього по КЕКВ 2220</t>
  </si>
  <si>
    <t>КЕКВ 2230 (Продукти харчування) загальний фонд</t>
  </si>
  <si>
    <t>М'ясо (ялов.свин)</t>
  </si>
  <si>
    <t>ТОВ Страйвер</t>
  </si>
  <si>
    <t>Макарони</t>
  </si>
  <si>
    <t>Всього по КЕКВ 2230</t>
  </si>
  <si>
    <t>КЕКВ 2240 (Оплата послуг (крім комунальних))  загальний та спеціальний фонд</t>
  </si>
  <si>
    <t>№22 21.01.2021</t>
  </si>
  <si>
    <t>ТОВ "Захист Плюс"</t>
  </si>
  <si>
    <t>Всього по КЕКВ 2240</t>
  </si>
  <si>
    <t>КЕКВ 3110 (Придбання обладнання і предметів довгострокового використання) загальний та спеціальний фонд</t>
  </si>
  <si>
    <t>Всього по КЕКВ 3110</t>
  </si>
  <si>
    <t>КЕКВ 2272 ( Водопостачання та водовідведення )</t>
  </si>
  <si>
    <t>Всього по КЕКВ 2272</t>
  </si>
  <si>
    <t>КЕКВ 2273 (Електроенергія)</t>
  </si>
  <si>
    <t>Всього по КЕКВ 2273</t>
  </si>
  <si>
    <t>КЕКВ 2274 (Природний газ)</t>
  </si>
  <si>
    <t>Всього по КЕКВ 2274</t>
  </si>
  <si>
    <t>КЕКВ 2275 (Інші комунальні послуги)</t>
  </si>
  <si>
    <t>Побутові відходи</t>
  </si>
  <si>
    <t>ТОВ "АВЕ Ужгород"</t>
  </si>
  <si>
    <t>Всього по КЕКВ 2275</t>
  </si>
  <si>
    <t>КЕКВ 2282 (Окремі заходи по реалізації державних (регіональних) програм, не віднесені до заходів розвитку )  загальний та спеціальний фонд</t>
  </si>
  <si>
    <t>Всього по КЕКВ 2282</t>
  </si>
  <si>
    <t xml:space="preserve">Директор </t>
  </si>
  <si>
    <t>Дані щодо використання бюджетних коштів за (січень)  2022 рік</t>
  </si>
  <si>
    <t>№39 31.01.2022</t>
  </si>
  <si>
    <t>Канц.товари</t>
  </si>
  <si>
    <t>ФОП Лешко І.М</t>
  </si>
  <si>
    <t>411кг</t>
  </si>
  <si>
    <t>№2 10.01.2022</t>
  </si>
  <si>
    <t>№17 21.01.2022</t>
  </si>
  <si>
    <t>ФОП Шершун М.Ю</t>
  </si>
  <si>
    <t>ФОП Якушева Є.М.</t>
  </si>
  <si>
    <t>Оброблені фрукти та овочі</t>
  </si>
  <si>
    <t>60шт</t>
  </si>
  <si>
    <t>Прод.борошномельноЇ-круп. Пром.</t>
  </si>
  <si>
    <t>790шт</t>
  </si>
  <si>
    <t>№15 21.01.2022</t>
  </si>
  <si>
    <t>№16 21.01.2022</t>
  </si>
  <si>
    <t>430шт</t>
  </si>
  <si>
    <t>Спостер.та обсл.сигн.</t>
  </si>
  <si>
    <t>КЕКВ 2240 0617520 (Оплата послуг (крім комунальних)) ІНФОРМАТИЗАЦІЯ (фінансування з міського бюджету)</t>
  </si>
  <si>
    <t>Програмне забезпечення "Казна"</t>
  </si>
  <si>
    <t>ФОП Єгорова К.С.</t>
  </si>
  <si>
    <t>Доступ до мережі Інтернет</t>
  </si>
  <si>
    <t>ТОВ Онлайн Телеком</t>
  </si>
  <si>
    <t>обсл.прог.БухЕксперт -Зарплата</t>
  </si>
  <si>
    <t>ПП Гутич Т.М.</t>
  </si>
  <si>
    <t>№41 28.01.2022</t>
  </si>
  <si>
    <t>№21007 28.01.2022</t>
  </si>
  <si>
    <t>№9261 28.01.2022</t>
  </si>
  <si>
    <t>№40 28.01.2022</t>
  </si>
  <si>
    <t>Тех. обсл. котельні</t>
  </si>
  <si>
    <t>ТОВ Термотехбуд</t>
  </si>
  <si>
    <t>№38 31.01.2022</t>
  </si>
  <si>
    <t>Відновл. Картриджа,пот.рем сист блоку.</t>
  </si>
  <si>
    <t>ФОП Трунов С.М.</t>
  </si>
  <si>
    <t>№04/с-01 28.01.2022</t>
  </si>
  <si>
    <t>За тех обслуг.устаткув сист пожежної сигналізації</t>
  </si>
  <si>
    <t>ФОП Самсонов А. Л.</t>
  </si>
  <si>
    <t>№3574 31/01/.2022</t>
  </si>
  <si>
    <t>М'ясо (курятина)</t>
  </si>
  <si>
    <t>№ 06-1055/21-БО-Т  04.11.2021</t>
  </si>
  <si>
    <t>Газопостачання</t>
  </si>
  <si>
    <t>ТзОВ "Газопостачальна компанія "Нафтогаз Трейдинг"</t>
  </si>
  <si>
    <t>АТ "ОПЕРАТОР ГАЗОРОЗПОДІЛЬНОЇ СИСТЕМИ "ЗАКАРПАТГАЗ''</t>
  </si>
  <si>
    <t>№ 42DBZK6576-18 від 26/01/2022</t>
  </si>
  <si>
    <t>Розп. Прир.газу</t>
  </si>
  <si>
    <t>№ 18 від 04/02/2022</t>
  </si>
  <si>
    <t>№ 15 від 21/01/2022</t>
  </si>
  <si>
    <t>№ 16 від 21/01/2022</t>
  </si>
  <si>
    <t>№ 21 від 07/02/2022</t>
  </si>
  <si>
    <t>№ 23/22 від 07/02/2022</t>
  </si>
  <si>
    <t>№ 10 від 21/01/2022</t>
  </si>
  <si>
    <t>№ 11 від 21/01/2022</t>
  </si>
  <si>
    <t>№ 12 від 21/01/2022</t>
  </si>
  <si>
    <t>№ 13 від 21/01/2022</t>
  </si>
  <si>
    <t>№ 19 від 07/02/2022</t>
  </si>
  <si>
    <t>№ 24 від 11/02/2022</t>
  </si>
  <si>
    <t>№ 3 від 14/01/2022</t>
  </si>
  <si>
    <t>№ 4 від 14/01/2022</t>
  </si>
  <si>
    <t>№ 6 від 14/01/2022</t>
  </si>
  <si>
    <t>№ 7 від 14/01/2022</t>
  </si>
  <si>
    <t>№ 8 від 21/01/2022</t>
  </si>
  <si>
    <t>№ 9 від 21/01/2022</t>
  </si>
  <si>
    <t>№ 2 від 10/01/2022</t>
  </si>
  <si>
    <t>ТОВ "Радивилівмолоко"</t>
  </si>
  <si>
    <t>ТОВ "Страйвер"</t>
  </si>
  <si>
    <t>ФОП Куцин Василь Михайлович</t>
  </si>
  <si>
    <t>ФОП Малинич Г.І</t>
  </si>
  <si>
    <t>ФОП Шершун М.Ю.</t>
  </si>
  <si>
    <t xml:space="preserve">За сирні продукти </t>
  </si>
  <si>
    <t>ФОП Якушева Єва Михайлівна</t>
  </si>
  <si>
    <t>№ 17 від 21/01/2022</t>
  </si>
  <si>
    <t xml:space="preserve">60шт </t>
  </si>
  <si>
    <t>Молоко</t>
  </si>
  <si>
    <t>Молочні продукти</t>
  </si>
  <si>
    <t>704кг,1000шт.</t>
  </si>
  <si>
    <t>Яйця курячі</t>
  </si>
  <si>
    <t>10000шт.</t>
  </si>
  <si>
    <t>Риба морожена</t>
  </si>
  <si>
    <t>220кг.</t>
  </si>
  <si>
    <t>1208 кг.</t>
  </si>
  <si>
    <t>430шт.</t>
  </si>
  <si>
    <t>790шт.</t>
  </si>
  <si>
    <t>1025 кг.</t>
  </si>
  <si>
    <t>1850 кг.</t>
  </si>
  <si>
    <t>Фруктові овочеві соки</t>
  </si>
  <si>
    <t>396кг, 254шт.</t>
  </si>
  <si>
    <t>1100л.</t>
  </si>
  <si>
    <t>Зерн.культури та картопля</t>
  </si>
  <si>
    <t>2000кг.</t>
  </si>
  <si>
    <t>Кава, чай, какао.</t>
  </si>
  <si>
    <t>15 кг.</t>
  </si>
  <si>
    <t xml:space="preserve">Крохмалі та крохмалепродукти  </t>
  </si>
  <si>
    <t>102шт.</t>
  </si>
  <si>
    <t>Цукор і супутня продукція</t>
  </si>
  <si>
    <t>300кг.</t>
  </si>
  <si>
    <t>178,5кг</t>
  </si>
  <si>
    <t>Ововочі,фрукти та горіхи</t>
  </si>
  <si>
    <t>Фрукти овочі та горіхи</t>
  </si>
  <si>
    <t>6215 кг.</t>
  </si>
  <si>
    <t>Дані щодо використання бюджетних коштів за (лютий)  2022 рік</t>
  </si>
  <si>
    <t>Дані щодо використання бюджетних коштів за (березень)  2022 рік</t>
  </si>
  <si>
    <t>"бухЕкспрес-Зарплата"</t>
  </si>
  <si>
    <t>ПП Гутич Т.М</t>
  </si>
  <si>
    <t>№265/22 10.03.2022</t>
  </si>
  <si>
    <t>водопостачання та водовідведення</t>
  </si>
  <si>
    <t>КП Водоканал</t>
  </si>
  <si>
    <t>290 м.куб./місяць</t>
  </si>
  <si>
    <t>Дані щодо використання бюджетних коштів за (квітень)  2022 рік</t>
  </si>
  <si>
    <t>№114/3 від28.01.2022</t>
  </si>
  <si>
    <t>профілактична дезінфекція</t>
  </si>
  <si>
    <t>Ужг.ф-я ДУ"Зак.ОЦКПХ МОЗ"</t>
  </si>
  <si>
    <t>ПАТ"ЗАКАРПАТТЯОБЛЕНЕРГО"</t>
  </si>
  <si>
    <t>розподіл ел.енергії</t>
  </si>
  <si>
    <t>№235433 від 30.03.2022</t>
  </si>
  <si>
    <t>ПАТ"ЗАКАРПАТТЯЕНЕРГОЗБУТ"</t>
  </si>
  <si>
    <t>№235433/2022 від 11.02.2022</t>
  </si>
  <si>
    <t>електроенергія</t>
  </si>
  <si>
    <t>Дані щодо використання бюджетних коштів за (травень)  2022 рік</t>
  </si>
  <si>
    <t>№ 25 від 13/05/2022</t>
  </si>
  <si>
    <t>рафінована олія</t>
  </si>
  <si>
    <t>150кг</t>
  </si>
  <si>
    <t>№ 26 від 13/05/2022</t>
  </si>
  <si>
    <t>за заправки та приправи</t>
  </si>
  <si>
    <t>22кг</t>
  </si>
  <si>
    <t>№ 5 від 14/01/2022</t>
  </si>
  <si>
    <t>масло</t>
  </si>
  <si>
    <t>№ 1 від 10/01/2022</t>
  </si>
  <si>
    <t>за хліб та булки</t>
  </si>
  <si>
    <t>ФОП Грачев В.В.</t>
  </si>
  <si>
    <t>3538шт</t>
  </si>
  <si>
    <t>№ 14 від 210/01/2022</t>
  </si>
  <si>
    <t>засухарі та печиво</t>
  </si>
  <si>
    <t>130кг</t>
  </si>
  <si>
    <t>№34835507/01/2022 від 01.01.2022</t>
  </si>
  <si>
    <t>ДП ЗД "Укрінтеренерго"(остання надія)</t>
  </si>
  <si>
    <t>Дані щодо використання бюджетних коштів за (червень)  2022 рік</t>
  </si>
  <si>
    <t>№10/06-22 від 10.06.2022</t>
  </si>
  <si>
    <t>Миючи засоби , та засоби особистої гігієни</t>
  </si>
  <si>
    <t>ФОП Черевка Л.М.</t>
  </si>
  <si>
    <t>№ 22 від 30/05/2022</t>
  </si>
  <si>
    <t>№ 27 від 13/06/2022</t>
  </si>
  <si>
    <t>1412 кг.</t>
  </si>
  <si>
    <t>90шт.</t>
  </si>
  <si>
    <t>№30-05/22</t>
  </si>
  <si>
    <t>заправка картриджа</t>
  </si>
  <si>
    <t>ФОП Трунов</t>
  </si>
  <si>
    <t>послуги по тех. Обсл</t>
  </si>
  <si>
    <t>№ 62DB80-2246-22 від 04/04/2022</t>
  </si>
  <si>
    <t>Дані щодо використання бюджетних коштів за (липень)  2022 рік</t>
  </si>
  <si>
    <t>від 25.07.2022р. В т.ч. ПДВ-193,29.</t>
  </si>
  <si>
    <t>від 29.07.2022р.дог №173/1</t>
  </si>
  <si>
    <t>за послуги по визн. рівня освіт., визн. темп. та волог. пов-ря ,</t>
  </si>
  <si>
    <t>Дані щодо використання бюджетних коштів за (серпень)  2022 рік</t>
  </si>
  <si>
    <t>№02-8/22 02.08.2022</t>
  </si>
  <si>
    <t>№ 23 від 30/06/2022</t>
  </si>
  <si>
    <t>1560шт</t>
  </si>
  <si>
    <t>№ 38D880-3715-22 від 14/06/2022</t>
  </si>
  <si>
    <t>послуги по вузлу</t>
  </si>
  <si>
    <t>послуги по ліч. газу</t>
  </si>
  <si>
    <t>№32D880-3683-22 від 14/06/2022</t>
  </si>
  <si>
    <t>за послуги по визн. гельмінтів</t>
  </si>
  <si>
    <t>ДУ Зак. ОЦ</t>
  </si>
  <si>
    <t>від 26.07.2022р.дог №26/7</t>
  </si>
  <si>
    <t>№44-0149 від 16/06/2022</t>
  </si>
  <si>
    <t>ДП" НВЦСМ"</t>
  </si>
  <si>
    <t>повірка ЗВТ</t>
  </si>
  <si>
    <t>дезинфекція</t>
  </si>
  <si>
    <t>від 28.01.2022р.дог №114/3</t>
  </si>
  <si>
    <t>обсл. Прогр. "Зарпл."</t>
  </si>
  <si>
    <t>№186 від 25.07.2022</t>
  </si>
  <si>
    <t>№20 07.02.2022</t>
  </si>
  <si>
    <t>620 кг.</t>
  </si>
  <si>
    <t>№ 28 від 29/06/2022</t>
  </si>
  <si>
    <t>Дані щодо використання бюджетних коштів за (вересень)  2022 рік</t>
  </si>
  <si>
    <t>№ 14 від 21/01/2022</t>
  </si>
  <si>
    <t>№ 30 від 26/08/2022</t>
  </si>
  <si>
    <t>100кг.</t>
  </si>
  <si>
    <t>№ 01-09/22 від 01/09/2022</t>
  </si>
  <si>
    <t>245шт.</t>
  </si>
  <si>
    <t>Овочі,фрукти та горіхи</t>
  </si>
  <si>
    <t>овочі,фрукти та горіхи</t>
  </si>
  <si>
    <t>№ 22-09/22 від 22/09/2023</t>
  </si>
  <si>
    <t>80шт</t>
  </si>
  <si>
    <t>№23-09/22</t>
  </si>
  <si>
    <t>№15/09-22 від 15/09/2022</t>
  </si>
  <si>
    <t>ФОП Бердар М.В.</t>
  </si>
  <si>
    <t>послуги по обсл. сист. Вентиляції</t>
  </si>
  <si>
    <t>Дані щодо використання бюджетних коштів за (жовтень)  2022 рік</t>
  </si>
  <si>
    <t>48шт</t>
  </si>
  <si>
    <t>Агенство КОНСАЛТ ТОВ</t>
  </si>
  <si>
    <t>№09/19.22 выд 06.05.2022</t>
  </si>
  <si>
    <t>онлайн навч-закуп в війс. Час</t>
  </si>
  <si>
    <t>1 послуга</t>
  </si>
  <si>
    <t>1850кг.</t>
  </si>
  <si>
    <t>КЕКВ 2230 (Продукти харчування) спеціальний фонд</t>
  </si>
  <si>
    <t>КЕКВ 2230 (Продукти харчування)спеціальний фонд</t>
  </si>
  <si>
    <t>Дані щодо використання бюджетних коштів за (листопад)  2022 рік</t>
  </si>
  <si>
    <t>№Fuf-00046 dsl 23/11/2022</t>
  </si>
  <si>
    <t>менти та інш мед. Припарати</t>
  </si>
  <si>
    <t>ТОВ "Ужфарм"</t>
  </si>
  <si>
    <t>480шт.</t>
  </si>
  <si>
    <t>№ 31 від 27/10/2022</t>
  </si>
  <si>
    <t>11кг</t>
  </si>
  <si>
    <t>№32 від 27/10/2022</t>
  </si>
  <si>
    <t>70кг</t>
  </si>
  <si>
    <t>№ 33 від 27/10/2022</t>
  </si>
  <si>
    <t>1563,5 кг.</t>
  </si>
  <si>
    <t>№ 25 від 07.11.2022</t>
  </si>
  <si>
    <t>30шт</t>
  </si>
  <si>
    <t>№ 24 від 07.11.2021</t>
  </si>
  <si>
    <t>299шт</t>
  </si>
  <si>
    <t>ТОВ"Бетон Груп-4"</t>
  </si>
  <si>
    <t>пісок для бомбосховища</t>
  </si>
  <si>
    <t>92 від 27.10.2022</t>
  </si>
  <si>
    <t>15,5м.куб</t>
  </si>
  <si>
    <t>Дані щодо використання бюджетних коштів за (грудень)  2022 рік</t>
  </si>
  <si>
    <t>100кг</t>
  </si>
  <si>
    <t>сухарі</t>
  </si>
  <si>
    <t>від 28.11.2022р.дог №180/о</t>
  </si>
  <si>
    <t>перезарядка вогнег</t>
  </si>
  <si>
    <t>Промаксбуд</t>
  </si>
  <si>
    <t>№30/11-22 30.11.2022</t>
  </si>
  <si>
    <t>№05/12-22 від 05.12.2022</t>
  </si>
  <si>
    <t>46шт</t>
  </si>
  <si>
    <t>Ужгопод П.С.Ю</t>
  </si>
  <si>
    <t>новорічна подарунки</t>
  </si>
  <si>
    <t>№3914 13.12.22</t>
  </si>
  <si>
    <t>109шт</t>
  </si>
  <si>
    <t>№21 від 26.12.22</t>
  </si>
  <si>
    <t>генератор</t>
  </si>
  <si>
    <t>ФО-П Кузьма В.І.</t>
  </si>
  <si>
    <t>№01-30/11-22</t>
  </si>
  <si>
    <t>ремонт та обсл., заправка</t>
  </si>
  <si>
    <t>№ 35 від 26/11/2022</t>
  </si>
  <si>
    <t>№22 від 22.12.2022</t>
  </si>
  <si>
    <t>Столи для укриття</t>
  </si>
  <si>
    <t>ФО-П Федько</t>
  </si>
  <si>
    <t>24шт+1</t>
  </si>
  <si>
    <t>№16 від 16.12.22</t>
  </si>
  <si>
    <t>№36 від 20/12/2022</t>
  </si>
  <si>
    <t>7кг</t>
  </si>
  <si>
    <t>КЕКВ 2100 ФОП та нарахування на ФОП загальний фонд</t>
  </si>
  <si>
    <t>ФОП</t>
  </si>
  <si>
    <t>ЄСВ</t>
  </si>
  <si>
    <t>РАЗОМ</t>
  </si>
  <si>
    <t>Директор  ЗДО №16 "Зернятко"</t>
  </si>
  <si>
    <t>Л.Т. Вітязь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</si>
</sst>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₴_-;\-* #,##0.00\ _₴_-;_-* &quot;-&quot;??\ _₴_-;_-@_-"/>
    <numFmt numFmtId="164" formatCode="_-* #,##0.00_р_._-;\-* #,##0.00_р_._-;_-* &quot;-&quot;??_р_._-;_-@_-"/>
    <numFmt numFmtId="165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top" wrapText="1"/>
    </xf>
    <xf numFmtId="0" fontId="0" fillId="0" borderId="2" xfId="0" applyBorder="1"/>
    <xf numFmtId="164" fontId="0" fillId="0" borderId="2" xfId="0" applyNumberFormat="1" applyBorder="1"/>
    <xf numFmtId="164" fontId="0" fillId="3" borderId="2" xfId="0" applyNumberFormat="1" applyFill="1" applyBorder="1"/>
    <xf numFmtId="0" fontId="9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164" fontId="8" fillId="0" borderId="2" xfId="0" applyNumberFormat="1" applyFont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2" fontId="6" fillId="0" borderId="2" xfId="0" applyNumberFormat="1" applyFont="1" applyBorder="1" applyAlignment="1">
      <alignment horizontal="center" vertical="center" shrinkToFit="1"/>
    </xf>
    <xf numFmtId="164" fontId="8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 shrinkToFit="1"/>
    </xf>
    <xf numFmtId="0" fontId="0" fillId="0" borderId="2" xfId="0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right" vertical="center" wrapText="1" shrinkToFit="1"/>
    </xf>
    <xf numFmtId="164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11" fillId="0" borderId="2" xfId="0" applyFont="1" applyBorder="1"/>
    <xf numFmtId="0" fontId="12" fillId="0" borderId="2" xfId="0" applyFont="1" applyBorder="1"/>
    <xf numFmtId="164" fontId="11" fillId="0" borderId="2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/>
    <xf numFmtId="0" fontId="12" fillId="0" borderId="4" xfId="0" applyFont="1" applyBorder="1"/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18" fillId="0" borderId="0" xfId="0" applyFont="1"/>
    <xf numFmtId="164" fontId="6" fillId="0" borderId="0" xfId="0" applyNumberFormat="1" applyFont="1" applyBorder="1" applyAlignment="1">
      <alignment horizontal="center" vertical="top"/>
    </xf>
    <xf numFmtId="2" fontId="11" fillId="0" borderId="2" xfId="0" applyNumberFormat="1" applyFont="1" applyBorder="1"/>
    <xf numFmtId="2" fontId="11" fillId="0" borderId="2" xfId="0" applyNumberFormat="1" applyFont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abSelected="1" workbookViewId="0">
      <selection activeCell="D94" sqref="D94"/>
    </sheetView>
  </sheetViews>
  <sheetFormatPr defaultRowHeight="15" x14ac:dyDescent="0.25"/>
  <cols>
    <col min="4" max="4" width="22.5703125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38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.75" x14ac:dyDescent="0.25">
      <c r="A10" s="7">
        <v>1</v>
      </c>
      <c r="B10" s="8"/>
      <c r="C10" s="9"/>
      <c r="D10" s="10" t="s">
        <v>39</v>
      </c>
      <c r="E10" s="11" t="s">
        <v>40</v>
      </c>
      <c r="F10" s="12" t="s">
        <v>41</v>
      </c>
      <c r="G10" s="13"/>
      <c r="H10" s="14">
        <v>4165.8999999999996</v>
      </c>
      <c r="I10" s="14">
        <v>4165.8999999999996</v>
      </c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4165.8999999999996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x14ac:dyDescent="0.25">
      <c r="A25" s="12">
        <v>1</v>
      </c>
      <c r="B25" s="8"/>
      <c r="C25" s="10"/>
      <c r="D25" s="10" t="s">
        <v>43</v>
      </c>
      <c r="E25" s="21" t="s">
        <v>15</v>
      </c>
      <c r="F25" s="10" t="s">
        <v>45</v>
      </c>
      <c r="G25" s="13" t="s">
        <v>42</v>
      </c>
      <c r="H25" s="14">
        <v>49956.800000000003</v>
      </c>
      <c r="I25" s="14">
        <v>554</v>
      </c>
    </row>
    <row r="26" spans="1:9" x14ac:dyDescent="0.25">
      <c r="A26" s="12">
        <v>2</v>
      </c>
      <c r="B26" s="8"/>
      <c r="C26" s="10"/>
      <c r="D26" s="10" t="s">
        <v>43</v>
      </c>
      <c r="E26" s="21" t="s">
        <v>15</v>
      </c>
      <c r="F26" s="10" t="s">
        <v>45</v>
      </c>
      <c r="G26" s="13" t="s">
        <v>42</v>
      </c>
      <c r="H26" s="14">
        <v>49956.800000000003</v>
      </c>
      <c r="I26" s="14">
        <v>1088</v>
      </c>
    </row>
    <row r="27" spans="1:9" x14ac:dyDescent="0.25">
      <c r="A27" s="12">
        <v>3</v>
      </c>
      <c r="B27" s="8"/>
      <c r="C27" s="10"/>
      <c r="D27" s="10" t="s">
        <v>43</v>
      </c>
      <c r="E27" s="21" t="s">
        <v>15</v>
      </c>
      <c r="F27" s="10" t="s">
        <v>45</v>
      </c>
      <c r="G27" s="13" t="s">
        <v>42</v>
      </c>
      <c r="H27" s="14">
        <v>49956.800000000003</v>
      </c>
      <c r="I27" s="14">
        <v>2176</v>
      </c>
    </row>
    <row r="28" spans="1:9" x14ac:dyDescent="0.25">
      <c r="A28" s="12">
        <v>4</v>
      </c>
      <c r="B28" s="8"/>
      <c r="C28" s="10"/>
      <c r="D28" s="10" t="s">
        <v>43</v>
      </c>
      <c r="E28" s="21" t="s">
        <v>15</v>
      </c>
      <c r="F28" s="10" t="s">
        <v>45</v>
      </c>
      <c r="G28" s="13" t="s">
        <v>42</v>
      </c>
      <c r="H28" s="14">
        <v>49956.800000000003</v>
      </c>
      <c r="I28" s="14">
        <v>1088</v>
      </c>
    </row>
    <row r="29" spans="1:9" x14ac:dyDescent="0.25">
      <c r="A29" s="12">
        <v>5</v>
      </c>
      <c r="B29" s="8"/>
      <c r="C29" s="10"/>
      <c r="D29" s="10" t="s">
        <v>43</v>
      </c>
      <c r="E29" s="21" t="s">
        <v>15</v>
      </c>
      <c r="F29" s="10" t="s">
        <v>45</v>
      </c>
      <c r="G29" s="13" t="s">
        <v>42</v>
      </c>
      <c r="H29" s="14">
        <v>49956.800000000003</v>
      </c>
      <c r="I29" s="14">
        <v>1489</v>
      </c>
    </row>
    <row r="30" spans="1:9" x14ac:dyDescent="0.25">
      <c r="A30" s="12">
        <v>6</v>
      </c>
      <c r="B30" s="8"/>
      <c r="C30" s="10"/>
      <c r="D30" s="10" t="s">
        <v>43</v>
      </c>
      <c r="E30" s="21" t="s">
        <v>15</v>
      </c>
      <c r="F30" s="10" t="s">
        <v>45</v>
      </c>
      <c r="G30" s="13" t="s">
        <v>42</v>
      </c>
      <c r="H30" s="14">
        <v>49956.800000000003</v>
      </c>
      <c r="I30" s="14">
        <v>2160</v>
      </c>
    </row>
    <row r="31" spans="1:9" x14ac:dyDescent="0.25">
      <c r="A31" s="12">
        <v>7</v>
      </c>
      <c r="B31" s="8"/>
      <c r="C31" s="10"/>
      <c r="D31" s="10" t="s">
        <v>43</v>
      </c>
      <c r="E31" s="21" t="s">
        <v>15</v>
      </c>
      <c r="F31" s="10" t="s">
        <v>45</v>
      </c>
      <c r="G31" s="13" t="s">
        <v>42</v>
      </c>
      <c r="H31" s="14">
        <v>49956.800000000003</v>
      </c>
      <c r="I31" s="14">
        <v>544</v>
      </c>
    </row>
    <row r="32" spans="1:9" ht="30" x14ac:dyDescent="0.25">
      <c r="A32" s="12">
        <v>8</v>
      </c>
      <c r="B32" s="8"/>
      <c r="C32" s="10"/>
      <c r="D32" s="10" t="s">
        <v>44</v>
      </c>
      <c r="E32" s="21" t="s">
        <v>47</v>
      </c>
      <c r="F32" s="10" t="s">
        <v>46</v>
      </c>
      <c r="G32" s="13" t="s">
        <v>48</v>
      </c>
      <c r="H32" s="14">
        <v>2880</v>
      </c>
      <c r="I32" s="14">
        <v>480</v>
      </c>
    </row>
    <row r="33" spans="1:21" ht="30" x14ac:dyDescent="0.25">
      <c r="A33" s="12">
        <v>9</v>
      </c>
      <c r="B33" s="8"/>
      <c r="C33" s="10"/>
      <c r="D33" s="10" t="s">
        <v>51</v>
      </c>
      <c r="E33" s="21" t="s">
        <v>49</v>
      </c>
      <c r="F33" s="10" t="s">
        <v>16</v>
      </c>
      <c r="G33" s="13" t="s">
        <v>50</v>
      </c>
      <c r="H33" s="14">
        <v>21619</v>
      </c>
      <c r="I33" s="14">
        <f>1117+1616.5</f>
        <v>2733.5</v>
      </c>
    </row>
    <row r="34" spans="1:21" x14ac:dyDescent="0.25">
      <c r="A34" s="12">
        <v>10</v>
      </c>
      <c r="B34" s="8"/>
      <c r="C34" s="10"/>
      <c r="D34" s="10" t="s">
        <v>52</v>
      </c>
      <c r="E34" s="21" t="s">
        <v>17</v>
      </c>
      <c r="F34" s="10" t="s">
        <v>16</v>
      </c>
      <c r="G34" s="13" t="s">
        <v>53</v>
      </c>
      <c r="H34" s="14">
        <v>9789</v>
      </c>
      <c r="I34" s="14">
        <f>210+243</f>
        <v>453</v>
      </c>
    </row>
    <row r="35" spans="1:21" ht="18" customHeight="1" x14ac:dyDescent="0.25">
      <c r="A35" s="106" t="s">
        <v>18</v>
      </c>
      <c r="B35" s="107"/>
      <c r="C35" s="107"/>
      <c r="D35" s="107"/>
      <c r="E35" s="107"/>
      <c r="F35" s="107"/>
      <c r="G35" s="107"/>
      <c r="H35" s="108"/>
      <c r="I35" s="48">
        <f>SUM(I25:I34)</f>
        <v>12765.5</v>
      </c>
    </row>
    <row r="36" spans="1:21" ht="18.75" x14ac:dyDescent="0.25">
      <c r="A36" s="23"/>
      <c r="B36" s="24"/>
      <c r="C36" s="24"/>
      <c r="D36" s="24"/>
      <c r="E36" s="24"/>
      <c r="F36" s="24"/>
      <c r="G36" s="24"/>
      <c r="H36" s="24"/>
      <c r="I36" s="18"/>
    </row>
    <row r="37" spans="1:21" ht="15.75" x14ac:dyDescent="0.25">
      <c r="A37" s="94" t="s">
        <v>19</v>
      </c>
      <c r="B37" s="95"/>
      <c r="C37" s="95"/>
      <c r="D37" s="95"/>
      <c r="E37" s="95"/>
      <c r="F37" s="95"/>
      <c r="G37" s="95"/>
      <c r="H37" s="95"/>
      <c r="I37" s="96"/>
    </row>
    <row r="38" spans="1:21" x14ac:dyDescent="0.25">
      <c r="A38" s="12">
        <v>1</v>
      </c>
      <c r="B38" s="8"/>
      <c r="C38" s="11"/>
      <c r="D38" s="12" t="s">
        <v>20</v>
      </c>
      <c r="E38" s="11" t="s">
        <v>54</v>
      </c>
      <c r="F38" s="12" t="s">
        <v>21</v>
      </c>
      <c r="G38" s="12"/>
      <c r="H38" s="25">
        <v>7920</v>
      </c>
      <c r="I38" s="14">
        <v>660</v>
      </c>
    </row>
    <row r="39" spans="1:21" x14ac:dyDescent="0.25">
      <c r="A39" s="12">
        <v>2</v>
      </c>
      <c r="B39" s="8"/>
      <c r="C39" s="11"/>
      <c r="D39" s="12" t="s">
        <v>65</v>
      </c>
      <c r="E39" s="11" t="s">
        <v>66</v>
      </c>
      <c r="F39" s="12" t="s">
        <v>67</v>
      </c>
      <c r="G39" s="12"/>
      <c r="H39" s="25">
        <v>11820</v>
      </c>
      <c r="I39" s="14">
        <v>1970</v>
      </c>
    </row>
    <row r="40" spans="1:21" ht="45" x14ac:dyDescent="0.25">
      <c r="A40" s="12">
        <v>3</v>
      </c>
      <c r="B40" s="8"/>
      <c r="C40" s="12"/>
      <c r="D40" s="12" t="s">
        <v>68</v>
      </c>
      <c r="E40" s="11" t="s">
        <v>69</v>
      </c>
      <c r="F40" s="12" t="s">
        <v>70</v>
      </c>
      <c r="G40" s="12"/>
      <c r="H40" s="25">
        <v>1630</v>
      </c>
      <c r="I40" s="14">
        <v>1630</v>
      </c>
    </row>
    <row r="41" spans="1:21" ht="45" x14ac:dyDescent="0.25">
      <c r="A41" s="26">
        <v>4</v>
      </c>
      <c r="B41" s="8"/>
      <c r="C41" s="10"/>
      <c r="D41" s="12" t="s">
        <v>71</v>
      </c>
      <c r="E41" s="11" t="s">
        <v>72</v>
      </c>
      <c r="F41" s="12" t="s">
        <v>73</v>
      </c>
      <c r="G41" s="12"/>
      <c r="H41" s="25">
        <v>7800</v>
      </c>
      <c r="I41" s="14">
        <v>650</v>
      </c>
    </row>
    <row r="42" spans="1:21" s="46" customFormat="1" ht="18" customHeight="1" x14ac:dyDescent="0.2">
      <c r="A42" s="26"/>
      <c r="B42" s="41"/>
      <c r="C42" s="42"/>
      <c r="D42" s="43"/>
      <c r="E42" s="44"/>
      <c r="F42" s="43"/>
      <c r="G42" s="43"/>
      <c r="H42" s="45"/>
      <c r="I42" s="47">
        <f>SUM(I38:I41)</f>
        <v>4910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46" customFormat="1" ht="15.75" x14ac:dyDescent="0.2">
      <c r="A43" s="109" t="s">
        <v>55</v>
      </c>
      <c r="B43" s="110"/>
      <c r="C43" s="110"/>
      <c r="D43" s="110"/>
      <c r="E43" s="110"/>
      <c r="F43" s="110"/>
      <c r="G43" s="110"/>
      <c r="H43" s="111"/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46" customFormat="1" ht="18" customHeight="1" x14ac:dyDescent="0.2">
      <c r="A44" s="12">
        <v>1</v>
      </c>
      <c r="B44" s="8"/>
      <c r="C44" s="21"/>
      <c r="D44" s="12" t="s">
        <v>63</v>
      </c>
      <c r="E44" s="50" t="s">
        <v>58</v>
      </c>
      <c r="F44" s="49" t="s">
        <v>59</v>
      </c>
      <c r="G44" s="12"/>
      <c r="H44" s="25">
        <v>5400</v>
      </c>
      <c r="I44" s="14">
        <v>450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46" customFormat="1" ht="18" customHeight="1" x14ac:dyDescent="0.2">
      <c r="A45" s="12">
        <v>2</v>
      </c>
      <c r="B45" s="8"/>
      <c r="C45" s="21"/>
      <c r="D45" s="12" t="s">
        <v>62</v>
      </c>
      <c r="E45" s="50" t="s">
        <v>60</v>
      </c>
      <c r="F45" s="49" t="s">
        <v>61</v>
      </c>
      <c r="G45" s="12"/>
      <c r="H45" s="25">
        <v>2200</v>
      </c>
      <c r="I45" s="14">
        <v>1100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46" customFormat="1" ht="18" customHeight="1" x14ac:dyDescent="0.2">
      <c r="A46" s="12">
        <v>3</v>
      </c>
      <c r="B46" s="8"/>
      <c r="C46" s="21"/>
      <c r="D46" s="12" t="s">
        <v>64</v>
      </c>
      <c r="E46" s="50" t="s">
        <v>56</v>
      </c>
      <c r="F46" s="49" t="s">
        <v>57</v>
      </c>
      <c r="G46" s="12"/>
      <c r="H46" s="25">
        <v>10212</v>
      </c>
      <c r="I46" s="14">
        <v>851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46" customFormat="1" ht="18" customHeight="1" x14ac:dyDescent="0.2">
      <c r="A47" s="26"/>
      <c r="B47" s="41"/>
      <c r="C47" s="42"/>
      <c r="D47" s="43"/>
      <c r="E47" s="44"/>
      <c r="F47" s="43"/>
      <c r="G47" s="43"/>
      <c r="H47" s="45"/>
      <c r="I47" s="47">
        <f>SUM(I44:I46)</f>
        <v>2401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2">
        <v>8</v>
      </c>
      <c r="B48" s="8"/>
      <c r="C48" s="21"/>
      <c r="D48" s="12"/>
      <c r="E48" s="11"/>
      <c r="F48" s="12"/>
      <c r="G48" s="12"/>
      <c r="H48" s="25"/>
      <c r="I48" s="14"/>
    </row>
    <row r="49" spans="1:9" ht="15" customHeight="1" x14ac:dyDescent="0.25">
      <c r="A49" s="106" t="s">
        <v>22</v>
      </c>
      <c r="B49" s="107"/>
      <c r="C49" s="107"/>
      <c r="D49" s="107"/>
      <c r="E49" s="107"/>
      <c r="F49" s="107"/>
      <c r="G49" s="107"/>
      <c r="H49" s="108"/>
      <c r="I49" s="22">
        <f>I42+I47</f>
        <v>7311</v>
      </c>
    </row>
    <row r="50" spans="1:9" ht="18.75" x14ac:dyDescent="0.25">
      <c r="A50" s="23"/>
      <c r="B50" s="27"/>
      <c r="C50" s="27"/>
      <c r="D50" s="27"/>
      <c r="E50" s="27"/>
      <c r="F50" s="27"/>
      <c r="G50" s="27"/>
      <c r="H50" s="27"/>
      <c r="I50" s="18"/>
    </row>
    <row r="51" spans="1:9" ht="15.75" x14ac:dyDescent="0.25">
      <c r="A51" s="94" t="s">
        <v>23</v>
      </c>
      <c r="B51" s="95"/>
      <c r="C51" s="95"/>
      <c r="D51" s="95"/>
      <c r="E51" s="95"/>
      <c r="F51" s="95"/>
      <c r="G51" s="95"/>
      <c r="H51" s="95"/>
      <c r="I51" s="96"/>
    </row>
    <row r="52" spans="1:9" ht="15.75" x14ac:dyDescent="0.25">
      <c r="A52" s="28">
        <v>1</v>
      </c>
      <c r="B52" s="29"/>
      <c r="C52" s="30"/>
      <c r="D52" s="10"/>
      <c r="E52" s="11"/>
      <c r="F52" s="12"/>
      <c r="G52" s="13"/>
      <c r="H52" s="14"/>
      <c r="I52" s="14"/>
    </row>
    <row r="53" spans="1:9" ht="15.75" x14ac:dyDescent="0.25">
      <c r="A53" s="28">
        <v>2</v>
      </c>
      <c r="B53" s="29"/>
      <c r="C53" s="30"/>
      <c r="D53" s="10"/>
      <c r="E53" s="11"/>
      <c r="F53" s="12"/>
      <c r="G53" s="13"/>
      <c r="H53" s="14"/>
      <c r="I53" s="14"/>
    </row>
    <row r="54" spans="1:9" ht="15.75" x14ac:dyDescent="0.25">
      <c r="A54" s="7">
        <v>3</v>
      </c>
      <c r="B54" s="8"/>
      <c r="C54" s="12"/>
      <c r="D54" s="10"/>
      <c r="E54" s="11"/>
      <c r="F54" s="12"/>
      <c r="G54" s="13"/>
      <c r="H54" s="14"/>
      <c r="I54" s="14"/>
    </row>
    <row r="55" spans="1:9" x14ac:dyDescent="0.25">
      <c r="A55" s="12">
        <v>4</v>
      </c>
      <c r="B55" s="8"/>
      <c r="C55" s="10"/>
      <c r="D55" s="12"/>
      <c r="E55" s="11"/>
      <c r="F55" s="12"/>
      <c r="G55" s="12"/>
      <c r="H55" s="25"/>
      <c r="I55" s="14"/>
    </row>
    <row r="56" spans="1:9" x14ac:dyDescent="0.25">
      <c r="A56" s="12">
        <v>5</v>
      </c>
      <c r="B56" s="8"/>
      <c r="C56" s="10"/>
      <c r="D56" s="12"/>
      <c r="E56" s="11"/>
      <c r="F56" s="12"/>
      <c r="G56" s="12"/>
      <c r="H56" s="25"/>
      <c r="I56" s="14"/>
    </row>
    <row r="57" spans="1:9" ht="18" customHeight="1" x14ac:dyDescent="0.25">
      <c r="A57" s="106" t="s">
        <v>24</v>
      </c>
      <c r="B57" s="107"/>
      <c r="C57" s="107"/>
      <c r="D57" s="107"/>
      <c r="E57" s="107"/>
      <c r="F57" s="107"/>
      <c r="G57" s="107"/>
      <c r="H57" s="108"/>
      <c r="I57" s="22">
        <f>SUM(A57:H57)</f>
        <v>0</v>
      </c>
    </row>
    <row r="58" spans="1:9" ht="18.75" x14ac:dyDescent="0.25">
      <c r="A58" s="23"/>
      <c r="B58" s="20"/>
      <c r="C58" s="20"/>
      <c r="D58" s="20"/>
      <c r="E58" s="20"/>
      <c r="F58" s="20"/>
      <c r="G58" s="20"/>
      <c r="H58" s="20"/>
      <c r="I58" s="18"/>
    </row>
    <row r="59" spans="1:9" ht="15.75" x14ac:dyDescent="0.25">
      <c r="A59" s="94" t="s">
        <v>25</v>
      </c>
      <c r="B59" s="95"/>
      <c r="C59" s="95"/>
      <c r="D59" s="95"/>
      <c r="E59" s="95"/>
      <c r="F59" s="95"/>
      <c r="G59" s="95"/>
      <c r="H59" s="95"/>
      <c r="I59" s="96"/>
    </row>
    <row r="60" spans="1:9" ht="15.75" x14ac:dyDescent="0.25">
      <c r="A60" s="31">
        <v>1</v>
      </c>
      <c r="B60" s="31"/>
      <c r="C60" s="31"/>
      <c r="D60" s="31"/>
      <c r="E60" s="31"/>
      <c r="F60" s="31"/>
      <c r="G60" s="31"/>
      <c r="H60" s="31"/>
      <c r="I60" s="32"/>
    </row>
    <row r="61" spans="1:9" ht="15.75" x14ac:dyDescent="0.25">
      <c r="A61" s="31">
        <v>2</v>
      </c>
      <c r="B61" s="31"/>
      <c r="C61" s="31"/>
      <c r="D61" s="31"/>
      <c r="E61" s="31"/>
      <c r="F61" s="31"/>
      <c r="G61" s="31"/>
      <c r="H61" s="31"/>
      <c r="I61" s="32"/>
    </row>
    <row r="62" spans="1:9" ht="15.75" x14ac:dyDescent="0.25">
      <c r="A62" s="97" t="s">
        <v>26</v>
      </c>
      <c r="B62" s="98"/>
      <c r="C62" s="98"/>
      <c r="D62" s="98"/>
      <c r="E62" s="98"/>
      <c r="F62" s="98"/>
      <c r="G62" s="98"/>
      <c r="H62" s="99"/>
      <c r="I62" s="33">
        <f>I60</f>
        <v>0</v>
      </c>
    </row>
    <row r="63" spans="1:9" ht="15.75" x14ac:dyDescent="0.25">
      <c r="A63" s="34"/>
      <c r="B63" s="27"/>
      <c r="C63" s="27"/>
      <c r="D63" s="27"/>
      <c r="E63" s="27"/>
      <c r="F63" s="27"/>
      <c r="G63" s="27"/>
      <c r="H63" s="27"/>
      <c r="I63" s="35"/>
    </row>
    <row r="64" spans="1:9" ht="15.75" x14ac:dyDescent="0.25">
      <c r="A64" s="94" t="s">
        <v>27</v>
      </c>
      <c r="B64" s="95"/>
      <c r="C64" s="95"/>
      <c r="D64" s="95"/>
      <c r="E64" s="95"/>
      <c r="F64" s="95"/>
      <c r="G64" s="95"/>
      <c r="H64" s="95"/>
      <c r="I64" s="96"/>
    </row>
    <row r="65" spans="1:9" ht="15.75" x14ac:dyDescent="0.25">
      <c r="A65" s="31">
        <v>1</v>
      </c>
      <c r="B65" s="32"/>
      <c r="C65" s="32"/>
      <c r="D65" s="32"/>
      <c r="E65" s="32"/>
      <c r="F65" s="32"/>
      <c r="G65" s="32"/>
      <c r="H65" s="32"/>
      <c r="I65" s="32"/>
    </row>
    <row r="66" spans="1:9" ht="15.75" x14ac:dyDescent="0.25">
      <c r="A66" s="31">
        <v>2</v>
      </c>
      <c r="B66" s="32"/>
      <c r="C66" s="32"/>
      <c r="D66" s="32"/>
      <c r="E66" s="32"/>
      <c r="F66" s="32"/>
      <c r="G66" s="32"/>
      <c r="H66" s="32"/>
      <c r="I66" s="32"/>
    </row>
    <row r="67" spans="1:9" ht="15.75" x14ac:dyDescent="0.25">
      <c r="A67" s="97" t="s">
        <v>28</v>
      </c>
      <c r="B67" s="98"/>
      <c r="C67" s="98"/>
      <c r="D67" s="98"/>
      <c r="E67" s="98"/>
      <c r="F67" s="98"/>
      <c r="G67" s="98"/>
      <c r="H67" s="99"/>
      <c r="I67" s="33">
        <f>SUM(A67:H67)</f>
        <v>0</v>
      </c>
    </row>
    <row r="68" spans="1:9" ht="15.75" x14ac:dyDescent="0.25">
      <c r="A68" s="34"/>
      <c r="B68" s="27"/>
      <c r="C68" s="27"/>
      <c r="D68" s="27"/>
      <c r="E68" s="27"/>
      <c r="F68" s="27"/>
      <c r="G68" s="27"/>
      <c r="H68" s="27"/>
      <c r="I68" s="35"/>
    </row>
    <row r="69" spans="1:9" ht="15.75" x14ac:dyDescent="0.25">
      <c r="A69" s="94" t="s">
        <v>29</v>
      </c>
      <c r="B69" s="95"/>
      <c r="C69" s="95"/>
      <c r="D69" s="95"/>
      <c r="E69" s="95"/>
      <c r="F69" s="95"/>
      <c r="G69" s="95"/>
      <c r="H69" s="95"/>
      <c r="I69" s="96"/>
    </row>
    <row r="70" spans="1:9" ht="15.75" x14ac:dyDescent="0.25">
      <c r="A70" s="31">
        <v>1</v>
      </c>
      <c r="B70" s="32"/>
      <c r="C70" s="32"/>
      <c r="D70" s="32"/>
      <c r="E70" s="32"/>
      <c r="F70" s="32"/>
      <c r="G70" s="32"/>
      <c r="H70" s="32"/>
      <c r="I70" s="32"/>
    </row>
    <row r="71" spans="1:9" ht="15.75" x14ac:dyDescent="0.25">
      <c r="A71" s="31">
        <v>2</v>
      </c>
      <c r="B71" s="32"/>
      <c r="C71" s="32"/>
      <c r="D71" s="32"/>
      <c r="E71" s="32"/>
      <c r="F71" s="32"/>
      <c r="G71" s="32"/>
      <c r="H71" s="32"/>
      <c r="I71" s="32"/>
    </row>
    <row r="72" spans="1:9" ht="15.75" x14ac:dyDescent="0.25">
      <c r="A72" s="97" t="s">
        <v>30</v>
      </c>
      <c r="B72" s="98"/>
      <c r="C72" s="98"/>
      <c r="D72" s="98"/>
      <c r="E72" s="98"/>
      <c r="F72" s="98"/>
      <c r="G72" s="98"/>
      <c r="H72" s="99"/>
      <c r="I72" s="33">
        <f>I70</f>
        <v>0</v>
      </c>
    </row>
    <row r="73" spans="1:9" ht="15.75" x14ac:dyDescent="0.25">
      <c r="A73" s="34"/>
      <c r="B73" s="27"/>
      <c r="C73" s="27"/>
      <c r="D73" s="27"/>
      <c r="E73" s="27"/>
      <c r="F73" s="27"/>
      <c r="G73" s="27"/>
      <c r="H73" s="27"/>
      <c r="I73" s="35"/>
    </row>
    <row r="74" spans="1:9" ht="15.75" x14ac:dyDescent="0.25">
      <c r="A74" s="94" t="s">
        <v>31</v>
      </c>
      <c r="B74" s="95"/>
      <c r="C74" s="95"/>
      <c r="D74" s="95"/>
      <c r="E74" s="95"/>
      <c r="F74" s="95"/>
      <c r="G74" s="95"/>
      <c r="H74" s="95"/>
      <c r="I74" s="96"/>
    </row>
    <row r="75" spans="1:9" ht="15.75" x14ac:dyDescent="0.25">
      <c r="A75" s="31">
        <v>1</v>
      </c>
      <c r="B75" s="36"/>
      <c r="C75" s="36"/>
      <c r="D75" s="36" t="s">
        <v>74</v>
      </c>
      <c r="E75" s="36" t="s">
        <v>32</v>
      </c>
      <c r="F75" s="36" t="s">
        <v>33</v>
      </c>
      <c r="G75" s="36"/>
      <c r="H75" s="36">
        <v>9183.6</v>
      </c>
      <c r="I75" s="37">
        <v>765.3</v>
      </c>
    </row>
    <row r="76" spans="1:9" ht="15.75" x14ac:dyDescent="0.25">
      <c r="A76" s="31">
        <v>2</v>
      </c>
      <c r="B76" s="36"/>
      <c r="C76" s="36"/>
      <c r="D76" s="36"/>
      <c r="E76" s="36"/>
      <c r="F76" s="36"/>
      <c r="G76" s="36"/>
      <c r="H76" s="36"/>
      <c r="I76" s="37"/>
    </row>
    <row r="77" spans="1:9" ht="15.75" x14ac:dyDescent="0.25">
      <c r="A77" s="97" t="s">
        <v>34</v>
      </c>
      <c r="B77" s="98"/>
      <c r="C77" s="98"/>
      <c r="D77" s="98"/>
      <c r="E77" s="98"/>
      <c r="F77" s="98"/>
      <c r="G77" s="98"/>
      <c r="H77" s="99"/>
      <c r="I77" s="33">
        <f>SUM(I75)</f>
        <v>765.3</v>
      </c>
    </row>
    <row r="78" spans="1:9" ht="15.75" x14ac:dyDescent="0.25">
      <c r="A78" s="34"/>
      <c r="B78" s="27"/>
      <c r="C78" s="27"/>
      <c r="D78" s="27"/>
      <c r="E78" s="27"/>
      <c r="F78" s="27"/>
      <c r="G78" s="27"/>
      <c r="H78" s="27"/>
      <c r="I78" s="35"/>
    </row>
    <row r="79" spans="1:9" ht="15.75" x14ac:dyDescent="0.25">
      <c r="A79" s="94" t="s">
        <v>35</v>
      </c>
      <c r="B79" s="95"/>
      <c r="C79" s="95"/>
      <c r="D79" s="95"/>
      <c r="E79" s="95"/>
      <c r="F79" s="95"/>
      <c r="G79" s="95"/>
      <c r="H79" s="95"/>
      <c r="I79" s="96"/>
    </row>
    <row r="80" spans="1:9" x14ac:dyDescent="0.25">
      <c r="A80" s="32">
        <v>1</v>
      </c>
      <c r="B80" s="36"/>
      <c r="C80" s="36"/>
      <c r="D80" s="36"/>
      <c r="E80" s="36"/>
      <c r="F80" s="36"/>
      <c r="G80" s="36"/>
      <c r="H80" s="36"/>
      <c r="I80" s="37"/>
    </row>
    <row r="81" spans="1:22" x14ac:dyDescent="0.25">
      <c r="A81" s="32">
        <v>2</v>
      </c>
      <c r="B81" s="36"/>
      <c r="C81" s="36"/>
      <c r="D81" s="36"/>
      <c r="E81" s="36"/>
      <c r="F81" s="36"/>
      <c r="G81" s="36"/>
      <c r="H81" s="36"/>
      <c r="I81" s="37"/>
    </row>
    <row r="82" spans="1:22" ht="15.75" x14ac:dyDescent="0.25">
      <c r="A82" s="97" t="s">
        <v>36</v>
      </c>
      <c r="B82" s="98"/>
      <c r="C82" s="98"/>
      <c r="D82" s="98"/>
      <c r="E82" s="98"/>
      <c r="F82" s="98"/>
      <c r="G82" s="98"/>
      <c r="H82" s="99"/>
      <c r="I82" s="38">
        <f>SUM(I80)</f>
        <v>0</v>
      </c>
    </row>
    <row r="83" spans="1:22" ht="15.75" x14ac:dyDescent="0.25">
      <c r="A83" s="94" t="s">
        <v>278</v>
      </c>
      <c r="B83" s="100"/>
      <c r="C83" s="100"/>
      <c r="D83" s="100"/>
      <c r="E83" s="100"/>
      <c r="F83" s="100"/>
      <c r="G83" s="100"/>
      <c r="H83" s="100"/>
      <c r="I83" s="10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32">
        <v>1</v>
      </c>
      <c r="B84" s="36"/>
      <c r="C84" s="36"/>
      <c r="D84" s="80">
        <v>2111</v>
      </c>
      <c r="E84" s="81" t="s">
        <v>279</v>
      </c>
      <c r="F84" s="81"/>
      <c r="G84" s="36"/>
      <c r="H84" s="36"/>
      <c r="I84" s="82">
        <v>326370.57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32">
        <v>2</v>
      </c>
      <c r="B85" s="36"/>
      <c r="C85" s="36"/>
      <c r="D85" s="80">
        <v>2120</v>
      </c>
      <c r="E85" s="81" t="s">
        <v>280</v>
      </c>
      <c r="F85" s="36"/>
      <c r="G85" s="36"/>
      <c r="H85" s="36"/>
      <c r="I85" s="82">
        <v>71801.53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83"/>
      <c r="B86" s="84"/>
      <c r="C86" s="84"/>
      <c r="D86" s="85"/>
      <c r="E86" s="86"/>
      <c r="F86" s="84"/>
      <c r="G86" s="84"/>
      <c r="H86" s="87"/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02" t="s">
        <v>281</v>
      </c>
      <c r="B87" s="103"/>
      <c r="C87" s="103"/>
      <c r="D87" s="103"/>
      <c r="E87" s="103"/>
      <c r="F87" s="103"/>
      <c r="G87" s="103"/>
      <c r="H87" s="104"/>
      <c r="I87" s="82">
        <f>I85+I84+I77+I72+I67+I62+I57+I49+I35+I16</f>
        <v>423179.8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88"/>
      <c r="C88" s="88"/>
      <c r="D88" s="88"/>
      <c r="E88" s="88"/>
      <c r="F88" s="88"/>
      <c r="G88" s="88"/>
      <c r="H88" s="88"/>
      <c r="I88" s="88"/>
      <c r="J88" s="8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8.75" x14ac:dyDescent="0.3">
      <c r="A89" s="1"/>
      <c r="B89" s="89"/>
      <c r="C89" s="39"/>
      <c r="D89" s="40"/>
      <c r="E89" s="90" t="s">
        <v>282</v>
      </c>
      <c r="F89" s="90"/>
      <c r="G89" s="90"/>
      <c r="H89" s="105" t="s">
        <v>283</v>
      </c>
      <c r="I89" s="105"/>
      <c r="J89" s="9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</sheetData>
  <mergeCells count="26">
    <mergeCell ref="A22:H22"/>
    <mergeCell ref="A24:I24"/>
    <mergeCell ref="A35:H35"/>
    <mergeCell ref="A37:I37"/>
    <mergeCell ref="A49:H49"/>
    <mergeCell ref="A3:I3"/>
    <mergeCell ref="A5:I5"/>
    <mergeCell ref="A9:I9"/>
    <mergeCell ref="A16:H16"/>
    <mergeCell ref="A18:I18"/>
    <mergeCell ref="A83:I83"/>
    <mergeCell ref="A87:H87"/>
    <mergeCell ref="H89:I89"/>
    <mergeCell ref="A57:H57"/>
    <mergeCell ref="A43:H43"/>
    <mergeCell ref="A51:I51"/>
    <mergeCell ref="A72:H72"/>
    <mergeCell ref="A74:I74"/>
    <mergeCell ref="A77:H77"/>
    <mergeCell ref="A79:I79"/>
    <mergeCell ref="A82:H82"/>
    <mergeCell ref="A59:I59"/>
    <mergeCell ref="A62:H62"/>
    <mergeCell ref="A64:I64"/>
    <mergeCell ref="A67:H67"/>
    <mergeCell ref="A69:I6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E4A8-6D69-410C-9522-49637D2AB659}">
  <dimension ref="A1:U113"/>
  <sheetViews>
    <sheetView topLeftCell="A84" workbookViewId="0">
      <selection activeCell="C113" sqref="C113"/>
    </sheetView>
  </sheetViews>
  <sheetFormatPr defaultRowHeight="15" customHeight="1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0" max="10" width="9.5703125" bestFit="1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3">
      <c r="A3" s="112" t="s">
        <v>224</v>
      </c>
      <c r="B3" s="112"/>
      <c r="C3" s="112"/>
      <c r="D3" s="112"/>
      <c r="E3" s="112"/>
      <c r="F3" s="112"/>
      <c r="G3" s="112"/>
      <c r="H3" s="112"/>
      <c r="I3" s="112"/>
    </row>
    <row r="4" spans="1:9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15" customHeight="1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9" ht="15" customHeight="1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" customHeight="1" x14ac:dyDescent="0.25">
      <c r="A10" s="7">
        <v>1</v>
      </c>
      <c r="B10" s="8"/>
      <c r="C10" s="9"/>
      <c r="D10" s="10" t="s">
        <v>190</v>
      </c>
      <c r="E10" s="11" t="s">
        <v>40</v>
      </c>
      <c r="F10" s="12" t="s">
        <v>41</v>
      </c>
      <c r="G10" s="13"/>
      <c r="H10" s="14">
        <v>6922.6</v>
      </c>
      <c r="I10" s="14"/>
    </row>
    <row r="11" spans="1:9" ht="15" customHeight="1" x14ac:dyDescent="0.25">
      <c r="A11" s="7">
        <v>1</v>
      </c>
      <c r="B11" s="8"/>
      <c r="C11" s="9"/>
      <c r="D11" s="10" t="s">
        <v>173</v>
      </c>
      <c r="E11" s="11" t="s">
        <v>174</v>
      </c>
      <c r="F11" s="12" t="s">
        <v>175</v>
      </c>
      <c r="G11" s="13" t="s">
        <v>225</v>
      </c>
      <c r="H11" s="14">
        <v>5242</v>
      </c>
      <c r="I11" s="14">
        <v>5242</v>
      </c>
    </row>
    <row r="12" spans="1:9" ht="15" customHeight="1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" customHeight="1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" customHeight="1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" customHeight="1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5" customHeight="1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5242</v>
      </c>
    </row>
    <row r="17" spans="1:9" ht="15" customHeight="1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" customHeight="1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ht="15" customHeight="1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ht="15" customHeight="1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ht="15" customHeight="1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5" customHeight="1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5" customHeight="1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" customHeight="1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15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v>5195.16</v>
      </c>
    </row>
    <row r="26" spans="1:9" ht="15" customHeight="1" x14ac:dyDescent="0.25">
      <c r="A26" s="12">
        <v>5</v>
      </c>
      <c r="B26" s="8"/>
      <c r="C26" s="10"/>
      <c r="D26" s="10" t="s">
        <v>207</v>
      </c>
      <c r="E26" s="21" t="s">
        <v>47</v>
      </c>
      <c r="F26" s="10" t="s">
        <v>46</v>
      </c>
      <c r="G26" s="13" t="s">
        <v>48</v>
      </c>
      <c r="H26" s="14">
        <v>3180</v>
      </c>
      <c r="I26" s="14"/>
    </row>
    <row r="27" spans="1:9" ht="15" customHeight="1" x14ac:dyDescent="0.25">
      <c r="A27" s="12">
        <v>1</v>
      </c>
      <c r="B27" s="8"/>
      <c r="C27" s="10"/>
      <c r="D27" s="10" t="s">
        <v>86</v>
      </c>
      <c r="E27" s="21" t="s">
        <v>75</v>
      </c>
      <c r="F27" s="10" t="s">
        <v>102</v>
      </c>
      <c r="G27" s="13" t="s">
        <v>116</v>
      </c>
      <c r="H27" s="14">
        <v>110000</v>
      </c>
      <c r="I27" s="14">
        <f>453.84+2562+2785.12+2138.9</f>
        <v>7939.8600000000006</v>
      </c>
    </row>
    <row r="28" spans="1:9" ht="15" customHeight="1" x14ac:dyDescent="0.25">
      <c r="A28" s="12">
        <v>2</v>
      </c>
      <c r="B28" s="8"/>
      <c r="C28" s="10"/>
      <c r="D28" s="10" t="s">
        <v>99</v>
      </c>
      <c r="E28" s="21" t="s">
        <v>15</v>
      </c>
      <c r="F28" s="10" t="s">
        <v>104</v>
      </c>
      <c r="G28" s="13" t="s">
        <v>42</v>
      </c>
      <c r="H28" s="14">
        <v>49500</v>
      </c>
      <c r="I28" s="14">
        <f>479.2*5+445.2+539.1</f>
        <v>3380.2999999999997</v>
      </c>
    </row>
    <row r="29" spans="1:9" ht="15" customHeight="1" x14ac:dyDescent="0.25">
      <c r="A29" s="12">
        <v>3</v>
      </c>
      <c r="B29" s="8"/>
      <c r="C29" s="10"/>
      <c r="D29" s="10" t="s">
        <v>177</v>
      </c>
      <c r="E29" s="21" t="s">
        <v>217</v>
      </c>
      <c r="F29" s="10" t="s">
        <v>103</v>
      </c>
      <c r="G29" s="13" t="s">
        <v>178</v>
      </c>
      <c r="H29" s="14">
        <v>44740</v>
      </c>
      <c r="I29" s="14">
        <v>8216.0300000000007</v>
      </c>
    </row>
    <row r="30" spans="1:9" ht="15" customHeight="1" x14ac:dyDescent="0.25">
      <c r="A30" s="12">
        <v>4</v>
      </c>
      <c r="B30" s="8"/>
      <c r="C30" s="10"/>
      <c r="D30" s="10" t="s">
        <v>93</v>
      </c>
      <c r="E30" s="21" t="s">
        <v>109</v>
      </c>
      <c r="F30" s="10" t="s">
        <v>103</v>
      </c>
      <c r="G30" s="13" t="s">
        <v>230</v>
      </c>
      <c r="H30" s="14">
        <v>49950</v>
      </c>
      <c r="I30" s="14">
        <f>4572.5+2950</f>
        <v>7522.5</v>
      </c>
    </row>
    <row r="31" spans="1:9" ht="15" customHeight="1" x14ac:dyDescent="0.25">
      <c r="A31" s="12">
        <v>5</v>
      </c>
      <c r="B31" s="8"/>
      <c r="C31" s="10"/>
      <c r="D31" s="10" t="s">
        <v>97</v>
      </c>
      <c r="E31" s="21" t="s">
        <v>47</v>
      </c>
      <c r="F31" s="10" t="s">
        <v>103</v>
      </c>
      <c r="G31" s="13" t="s">
        <v>122</v>
      </c>
      <c r="H31" s="14">
        <v>30288</v>
      </c>
      <c r="I31" s="14">
        <f>2654+2120</f>
        <v>4774</v>
      </c>
    </row>
    <row r="32" spans="1:9" ht="15" customHeight="1" x14ac:dyDescent="0.25">
      <c r="A32" s="26"/>
      <c r="B32" s="41"/>
      <c r="C32" s="73"/>
      <c r="D32" s="73"/>
      <c r="E32" s="42"/>
      <c r="F32" s="73"/>
      <c r="G32" s="74"/>
      <c r="H32" s="75"/>
      <c r="I32" s="77">
        <f>SUM(I25:I31)</f>
        <v>37027.85</v>
      </c>
    </row>
    <row r="33" spans="1:9" ht="15" customHeight="1" x14ac:dyDescent="0.25">
      <c r="A33" s="117" t="s">
        <v>231</v>
      </c>
      <c r="B33" s="118"/>
      <c r="C33" s="118"/>
      <c r="D33" s="118"/>
      <c r="E33" s="118"/>
      <c r="F33" s="118"/>
      <c r="G33" s="118"/>
      <c r="H33" s="118"/>
      <c r="I33" s="119"/>
    </row>
    <row r="34" spans="1:9" ht="15" customHeight="1" x14ac:dyDescent="0.25">
      <c r="A34" s="12">
        <v>21</v>
      </c>
      <c r="B34" s="8"/>
      <c r="C34" s="10"/>
      <c r="D34" s="10" t="s">
        <v>98</v>
      </c>
      <c r="E34" s="21" t="s">
        <v>121</v>
      </c>
      <c r="F34" s="10" t="s">
        <v>103</v>
      </c>
      <c r="G34" s="13" t="s">
        <v>123</v>
      </c>
      <c r="H34" s="14">
        <v>49500</v>
      </c>
      <c r="I34" s="14"/>
    </row>
    <row r="35" spans="1:9" ht="15" customHeight="1" x14ac:dyDescent="0.25">
      <c r="A35" s="12">
        <v>1</v>
      </c>
      <c r="B35" s="8"/>
      <c r="C35" s="10"/>
      <c r="D35" s="10" t="s">
        <v>161</v>
      </c>
      <c r="E35" s="21" t="s">
        <v>162</v>
      </c>
      <c r="F35" s="10" t="s">
        <v>103</v>
      </c>
      <c r="G35" s="13" t="s">
        <v>157</v>
      </c>
      <c r="H35" s="14">
        <v>37500</v>
      </c>
      <c r="I35" s="14">
        <v>1900</v>
      </c>
    </row>
    <row r="36" spans="1:9" ht="15" customHeight="1" x14ac:dyDescent="0.25">
      <c r="A36" s="12">
        <v>2</v>
      </c>
      <c r="B36" s="8"/>
      <c r="C36" s="10"/>
      <c r="D36" s="10" t="s">
        <v>94</v>
      </c>
      <c r="E36" s="21" t="s">
        <v>110</v>
      </c>
      <c r="F36" s="10" t="s">
        <v>103</v>
      </c>
      <c r="G36" s="13" t="s">
        <v>111</v>
      </c>
      <c r="H36" s="14">
        <v>49544</v>
      </c>
      <c r="I36" s="14">
        <f>2461.9+3250.8</f>
        <v>5712.7000000000007</v>
      </c>
    </row>
    <row r="37" spans="1:9" ht="15" customHeight="1" x14ac:dyDescent="0.25">
      <c r="A37" s="12">
        <v>3</v>
      </c>
      <c r="B37" s="8"/>
      <c r="C37" s="10"/>
      <c r="D37" s="10" t="s">
        <v>95</v>
      </c>
      <c r="E37" s="21" t="s">
        <v>112</v>
      </c>
      <c r="F37" s="10" t="s">
        <v>103</v>
      </c>
      <c r="G37" s="13" t="s">
        <v>113</v>
      </c>
      <c r="H37" s="14">
        <v>37000</v>
      </c>
      <c r="I37" s="14">
        <v>3540</v>
      </c>
    </row>
    <row r="38" spans="1:9" ht="15" customHeight="1" x14ac:dyDescent="0.25">
      <c r="A38" s="12">
        <v>19</v>
      </c>
      <c r="B38" s="8"/>
      <c r="C38" s="10"/>
      <c r="D38" s="10" t="s">
        <v>96</v>
      </c>
      <c r="E38" s="21" t="s">
        <v>114</v>
      </c>
      <c r="F38" s="10" t="s">
        <v>103</v>
      </c>
      <c r="G38" s="13" t="s">
        <v>115</v>
      </c>
      <c r="H38" s="14">
        <v>20240</v>
      </c>
      <c r="I38" s="14"/>
    </row>
    <row r="39" spans="1:9" ht="15" customHeight="1" x14ac:dyDescent="0.25">
      <c r="A39" s="12">
        <v>13</v>
      </c>
      <c r="B39" s="8"/>
      <c r="C39" s="10"/>
      <c r="D39" s="10" t="s">
        <v>155</v>
      </c>
      <c r="E39" s="21" t="s">
        <v>156</v>
      </c>
      <c r="F39" s="10" t="s">
        <v>103</v>
      </c>
      <c r="G39" s="13" t="s">
        <v>157</v>
      </c>
      <c r="H39" s="14">
        <v>6300</v>
      </c>
      <c r="I39" s="14"/>
    </row>
    <row r="40" spans="1:9" ht="15" customHeight="1" x14ac:dyDescent="0.25">
      <c r="A40" s="12">
        <v>14</v>
      </c>
      <c r="B40" s="8"/>
      <c r="C40" s="10"/>
      <c r="D40" s="10" t="s">
        <v>158</v>
      </c>
      <c r="E40" s="21" t="s">
        <v>159</v>
      </c>
      <c r="F40" s="10" t="s">
        <v>103</v>
      </c>
      <c r="G40" s="13" t="s">
        <v>160</v>
      </c>
      <c r="H40" s="14">
        <v>780</v>
      </c>
      <c r="I40" s="14"/>
    </row>
    <row r="41" spans="1:9" ht="15" customHeight="1" x14ac:dyDescent="0.25">
      <c r="A41" s="12">
        <v>7</v>
      </c>
      <c r="B41" s="8"/>
      <c r="C41" s="10"/>
      <c r="D41" s="10" t="s">
        <v>87</v>
      </c>
      <c r="E41" s="21" t="s">
        <v>124</v>
      </c>
      <c r="F41" s="10" t="s">
        <v>103</v>
      </c>
      <c r="G41" s="13" t="s">
        <v>125</v>
      </c>
      <c r="H41" s="14">
        <v>22000</v>
      </c>
      <c r="I41" s="14"/>
    </row>
    <row r="42" spans="1:9" ht="15" customHeight="1" x14ac:dyDescent="0.25">
      <c r="A42" s="12">
        <v>8</v>
      </c>
      <c r="B42" s="8"/>
      <c r="C42" s="10"/>
      <c r="D42" s="10" t="s">
        <v>88</v>
      </c>
      <c r="E42" s="21" t="s">
        <v>126</v>
      </c>
      <c r="F42" s="10" t="s">
        <v>103</v>
      </c>
      <c r="G42" s="13" t="s">
        <v>127</v>
      </c>
      <c r="H42" s="14">
        <v>2305</v>
      </c>
      <c r="I42" s="14"/>
    </row>
    <row r="43" spans="1:9" ht="15" customHeight="1" x14ac:dyDescent="0.25">
      <c r="A43" s="12">
        <v>4</v>
      </c>
      <c r="B43" s="8"/>
      <c r="C43" s="10"/>
      <c r="D43" s="10" t="s">
        <v>89</v>
      </c>
      <c r="E43" s="21" t="s">
        <v>128</v>
      </c>
      <c r="F43" s="10" t="s">
        <v>103</v>
      </c>
      <c r="G43" s="13" t="s">
        <v>129</v>
      </c>
      <c r="H43" s="14">
        <v>2244</v>
      </c>
      <c r="I43" s="14">
        <v>220</v>
      </c>
    </row>
    <row r="44" spans="1:9" ht="15" customHeight="1" x14ac:dyDescent="0.25">
      <c r="A44" s="12">
        <v>5</v>
      </c>
      <c r="B44" s="8"/>
      <c r="C44" s="10"/>
      <c r="D44" s="10" t="s">
        <v>90</v>
      </c>
      <c r="E44" s="21" t="s">
        <v>130</v>
      </c>
      <c r="F44" s="10" t="s">
        <v>103</v>
      </c>
      <c r="G44" s="13" t="s">
        <v>131</v>
      </c>
      <c r="H44" s="14">
        <v>9000</v>
      </c>
      <c r="I44" s="14">
        <v>2000</v>
      </c>
    </row>
    <row r="45" spans="1:9" ht="15" customHeight="1" x14ac:dyDescent="0.25">
      <c r="A45" s="12">
        <v>11</v>
      </c>
      <c r="B45" s="8"/>
      <c r="C45" s="10"/>
      <c r="D45" s="10" t="s">
        <v>91</v>
      </c>
      <c r="E45" s="21" t="s">
        <v>134</v>
      </c>
      <c r="F45" s="10" t="s">
        <v>103</v>
      </c>
      <c r="G45" s="13" t="s">
        <v>132</v>
      </c>
      <c r="H45" s="14">
        <v>2944.5</v>
      </c>
      <c r="I45" s="14"/>
    </row>
    <row r="46" spans="1:9" ht="15" customHeight="1" x14ac:dyDescent="0.25">
      <c r="A46" s="12">
        <v>6</v>
      </c>
      <c r="B46" s="8"/>
      <c r="C46" s="10"/>
      <c r="D46" s="10" t="s">
        <v>209</v>
      </c>
      <c r="E46" s="21" t="s">
        <v>216</v>
      </c>
      <c r="F46" s="10" t="s">
        <v>103</v>
      </c>
      <c r="G46" s="13" t="s">
        <v>208</v>
      </c>
      <c r="H46" s="14">
        <v>14400</v>
      </c>
      <c r="I46" s="14">
        <v>863.7</v>
      </c>
    </row>
    <row r="47" spans="1:9" ht="15" customHeight="1" x14ac:dyDescent="0.25">
      <c r="A47" s="12">
        <v>7</v>
      </c>
      <c r="B47" s="8"/>
      <c r="C47" s="10"/>
      <c r="D47" s="10" t="s">
        <v>214</v>
      </c>
      <c r="E47" s="21" t="s">
        <v>49</v>
      </c>
      <c r="F47" s="10" t="s">
        <v>101</v>
      </c>
      <c r="G47" s="13" t="s">
        <v>215</v>
      </c>
      <c r="H47" s="14">
        <v>11945.09</v>
      </c>
      <c r="I47" s="14">
        <v>873.65</v>
      </c>
    </row>
    <row r="48" spans="1:9" ht="15" customHeight="1" x14ac:dyDescent="0.25">
      <c r="A48" s="12">
        <v>8</v>
      </c>
      <c r="B48" s="8"/>
      <c r="C48" s="10"/>
      <c r="D48" s="10" t="s">
        <v>218</v>
      </c>
      <c r="E48" s="21" t="s">
        <v>49</v>
      </c>
      <c r="F48" s="10" t="s">
        <v>101</v>
      </c>
      <c r="G48" s="13" t="s">
        <v>219</v>
      </c>
      <c r="H48" s="14">
        <v>2403.1999999999998</v>
      </c>
      <c r="I48" s="14"/>
    </row>
    <row r="49" spans="1:12" ht="15" customHeight="1" x14ac:dyDescent="0.25">
      <c r="A49" s="12">
        <v>9</v>
      </c>
      <c r="B49" s="8"/>
      <c r="C49" s="10"/>
      <c r="D49" s="10" t="s">
        <v>163</v>
      </c>
      <c r="E49" s="21" t="s">
        <v>164</v>
      </c>
      <c r="F49" s="10" t="s">
        <v>165</v>
      </c>
      <c r="G49" s="13" t="s">
        <v>166</v>
      </c>
      <c r="H49" s="14">
        <v>41222</v>
      </c>
      <c r="I49" s="14">
        <v>3116</v>
      </c>
    </row>
    <row r="50" spans="1:12" ht="15" customHeight="1" x14ac:dyDescent="0.25">
      <c r="A50" s="12">
        <v>10</v>
      </c>
      <c r="B50" s="8"/>
      <c r="C50" s="10"/>
      <c r="D50" s="10" t="s">
        <v>212</v>
      </c>
      <c r="E50" s="21" t="s">
        <v>114</v>
      </c>
      <c r="F50" s="10" t="s">
        <v>103</v>
      </c>
      <c r="G50" s="13" t="s">
        <v>213</v>
      </c>
      <c r="H50" s="14">
        <v>14000</v>
      </c>
      <c r="I50" s="14">
        <v>6118</v>
      </c>
    </row>
    <row r="51" spans="1:12" ht="15" customHeight="1" x14ac:dyDescent="0.25">
      <c r="A51" s="12">
        <v>11</v>
      </c>
      <c r="B51" s="8"/>
      <c r="C51" s="10"/>
      <c r="D51" s="10" t="s">
        <v>211</v>
      </c>
      <c r="E51" s="21" t="s">
        <v>168</v>
      </c>
      <c r="F51" s="10" t="s">
        <v>165</v>
      </c>
      <c r="G51" s="13" t="s">
        <v>169</v>
      </c>
      <c r="H51" s="14">
        <v>5200</v>
      </c>
      <c r="I51" s="14">
        <v>198</v>
      </c>
    </row>
    <row r="52" spans="1:12" ht="15" customHeight="1" x14ac:dyDescent="0.25">
      <c r="A52" s="12">
        <v>27</v>
      </c>
      <c r="B52" s="8"/>
      <c r="C52" s="10"/>
      <c r="D52" s="10" t="s">
        <v>107</v>
      </c>
      <c r="E52" s="21" t="s">
        <v>47</v>
      </c>
      <c r="F52" s="10" t="s">
        <v>106</v>
      </c>
      <c r="G52" s="13" t="s">
        <v>108</v>
      </c>
      <c r="H52" s="14">
        <v>2880</v>
      </c>
      <c r="I52" s="14"/>
    </row>
    <row r="53" spans="1:12" ht="15" customHeight="1" x14ac:dyDescent="0.25">
      <c r="A53" s="26"/>
      <c r="B53" s="41"/>
      <c r="C53" s="73"/>
      <c r="D53" s="73"/>
      <c r="E53" s="42"/>
      <c r="F53" s="73"/>
      <c r="G53" s="74"/>
      <c r="H53" s="76"/>
      <c r="I53" s="47">
        <f>SUM(I34:I51)</f>
        <v>24542.050000000003</v>
      </c>
    </row>
    <row r="54" spans="1:12" ht="15" customHeight="1" x14ac:dyDescent="0.25">
      <c r="A54" s="106" t="s">
        <v>18</v>
      </c>
      <c r="B54" s="107"/>
      <c r="C54" s="107"/>
      <c r="D54" s="107"/>
      <c r="E54" s="107"/>
      <c r="F54" s="107"/>
      <c r="G54" s="107"/>
      <c r="H54" s="108"/>
      <c r="I54" s="48">
        <f>I53+I32</f>
        <v>61569.9</v>
      </c>
      <c r="J54" s="71"/>
      <c r="L54" s="65"/>
    </row>
    <row r="55" spans="1:12" ht="15" customHeight="1" x14ac:dyDescent="0.25">
      <c r="A55" s="23"/>
      <c r="B55" s="24"/>
      <c r="C55" s="24"/>
      <c r="D55" s="24"/>
      <c r="E55" s="24"/>
      <c r="F55" s="24"/>
      <c r="G55" s="24"/>
      <c r="H55" s="24"/>
      <c r="I55" s="18"/>
    </row>
    <row r="56" spans="1:12" ht="15" customHeight="1" x14ac:dyDescent="0.25">
      <c r="A56" s="94" t="s">
        <v>19</v>
      </c>
      <c r="B56" s="95"/>
      <c r="C56" s="95"/>
      <c r="D56" s="95"/>
      <c r="E56" s="95"/>
      <c r="F56" s="95"/>
      <c r="G56" s="95"/>
      <c r="H56" s="95"/>
      <c r="I56" s="96"/>
    </row>
    <row r="57" spans="1:12" ht="15" customHeight="1" x14ac:dyDescent="0.25">
      <c r="A57" s="12">
        <v>1</v>
      </c>
      <c r="B57" s="8"/>
      <c r="C57" s="11"/>
      <c r="D57" s="12" t="s">
        <v>20</v>
      </c>
      <c r="E57" s="11" t="s">
        <v>54</v>
      </c>
      <c r="F57" s="12" t="s">
        <v>21</v>
      </c>
      <c r="G57" s="12"/>
      <c r="H57" s="25">
        <v>7920</v>
      </c>
      <c r="I57" s="14">
        <v>1320</v>
      </c>
    </row>
    <row r="58" spans="1:12" ht="15" customHeight="1" x14ac:dyDescent="0.25">
      <c r="A58" s="12">
        <v>2</v>
      </c>
      <c r="B58" s="8"/>
      <c r="C58" s="11"/>
      <c r="D58" s="12" t="s">
        <v>65</v>
      </c>
      <c r="E58" s="11" t="s">
        <v>66</v>
      </c>
      <c r="F58" s="12" t="s">
        <v>67</v>
      </c>
      <c r="G58" s="12"/>
      <c r="H58" s="25">
        <v>11820</v>
      </c>
      <c r="I58" s="14"/>
    </row>
    <row r="59" spans="1:12" ht="15" customHeight="1" x14ac:dyDescent="0.25">
      <c r="A59" s="12">
        <v>3</v>
      </c>
      <c r="B59" s="8"/>
      <c r="C59" s="11"/>
      <c r="D59" s="12" t="s">
        <v>220</v>
      </c>
      <c r="E59" s="11" t="s">
        <v>181</v>
      </c>
      <c r="F59" s="12" t="s">
        <v>182</v>
      </c>
      <c r="G59" s="12"/>
      <c r="H59" s="25">
        <v>780</v>
      </c>
      <c r="I59" s="14"/>
    </row>
    <row r="60" spans="1:12" ht="15" customHeight="1" x14ac:dyDescent="0.25">
      <c r="A60" s="12">
        <v>4</v>
      </c>
      <c r="B60" s="8"/>
      <c r="C60" s="11"/>
      <c r="D60" s="54" t="s">
        <v>200</v>
      </c>
      <c r="E60" s="53" t="s">
        <v>202</v>
      </c>
      <c r="F60" s="55" t="s">
        <v>201</v>
      </c>
      <c r="G60" s="53"/>
      <c r="H60" s="68">
        <v>1197.77</v>
      </c>
      <c r="I60" s="14"/>
    </row>
    <row r="61" spans="1:12" ht="15" customHeight="1" x14ac:dyDescent="0.25">
      <c r="A61" s="12">
        <v>5</v>
      </c>
      <c r="B61" s="8"/>
      <c r="C61" s="11"/>
      <c r="D61" s="54" t="s">
        <v>221</v>
      </c>
      <c r="E61" s="53" t="s">
        <v>223</v>
      </c>
      <c r="F61" s="55" t="s">
        <v>222</v>
      </c>
      <c r="G61" s="53"/>
      <c r="H61" s="68">
        <v>1600</v>
      </c>
      <c r="I61" s="14"/>
    </row>
    <row r="62" spans="1:12" ht="15" customHeight="1" x14ac:dyDescent="0.25">
      <c r="A62" s="12">
        <v>6</v>
      </c>
      <c r="B62" s="8"/>
      <c r="C62" s="11"/>
      <c r="D62" s="54" t="s">
        <v>193</v>
      </c>
      <c r="E62" s="53" t="s">
        <v>195</v>
      </c>
      <c r="F62" s="55" t="s">
        <v>79</v>
      </c>
      <c r="G62" s="53"/>
      <c r="H62" s="68">
        <v>1937.32</v>
      </c>
      <c r="I62" s="68"/>
    </row>
    <row r="63" spans="1:12" ht="15" customHeight="1" x14ac:dyDescent="0.25">
      <c r="A63" s="12">
        <v>7</v>
      </c>
      <c r="B63" s="8"/>
      <c r="C63" s="11"/>
      <c r="D63" s="12" t="s">
        <v>199</v>
      </c>
      <c r="E63" s="11" t="s">
        <v>197</v>
      </c>
      <c r="F63" s="12" t="s">
        <v>198</v>
      </c>
      <c r="G63" s="12"/>
      <c r="H63" s="25">
        <v>2358.0500000000002</v>
      </c>
      <c r="I63" s="69"/>
    </row>
    <row r="64" spans="1:12" ht="15" customHeight="1" x14ac:dyDescent="0.25">
      <c r="A64" s="12">
        <v>2</v>
      </c>
      <c r="B64" s="8"/>
      <c r="C64" s="11"/>
      <c r="D64" s="12" t="s">
        <v>204</v>
      </c>
      <c r="E64" s="11" t="s">
        <v>203</v>
      </c>
      <c r="F64" s="12" t="s">
        <v>198</v>
      </c>
      <c r="G64" s="12"/>
      <c r="H64" s="25">
        <v>4103.6000000000004</v>
      </c>
      <c r="I64" s="69">
        <v>1025.9000000000001</v>
      </c>
    </row>
    <row r="65" spans="1:21" ht="15" customHeight="1" x14ac:dyDescent="0.25">
      <c r="A65" s="12">
        <v>3</v>
      </c>
      <c r="B65" s="8"/>
      <c r="C65" s="10"/>
      <c r="D65" s="12" t="s">
        <v>186</v>
      </c>
      <c r="E65" s="11" t="s">
        <v>72</v>
      </c>
      <c r="F65" s="12" t="s">
        <v>73</v>
      </c>
      <c r="G65" s="12"/>
      <c r="H65" s="25">
        <v>7800</v>
      </c>
      <c r="I65" s="14">
        <v>650</v>
      </c>
    </row>
    <row r="66" spans="1:21" s="46" customFormat="1" ht="15" customHeight="1" x14ac:dyDescent="0.2">
      <c r="A66" s="26"/>
      <c r="B66" s="41"/>
      <c r="C66" s="42"/>
      <c r="D66" s="43"/>
      <c r="E66" s="44"/>
      <c r="F66" s="43"/>
      <c r="G66" s="43"/>
      <c r="H66" s="45"/>
      <c r="I66" s="47">
        <f>SUM(I57:I65)</f>
        <v>2995.9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6" customFormat="1" ht="15" customHeight="1" x14ac:dyDescent="0.2">
      <c r="A67" s="109" t="s">
        <v>55</v>
      </c>
      <c r="B67" s="110"/>
      <c r="C67" s="110"/>
      <c r="D67" s="110"/>
      <c r="E67" s="110"/>
      <c r="F67" s="110"/>
      <c r="G67" s="110"/>
      <c r="H67" s="111"/>
      <c r="I67" s="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6" customFormat="1" ht="15" customHeight="1" x14ac:dyDescent="0.2">
      <c r="A68" s="12">
        <v>1</v>
      </c>
      <c r="B68" s="8"/>
      <c r="C68" s="21"/>
      <c r="D68" s="12" t="s">
        <v>63</v>
      </c>
      <c r="E68" s="50" t="s">
        <v>58</v>
      </c>
      <c r="F68" s="49" t="s">
        <v>59</v>
      </c>
      <c r="G68" s="12"/>
      <c r="H68" s="25">
        <v>5400</v>
      </c>
      <c r="I68" s="14">
        <v>450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6" customFormat="1" ht="15" customHeight="1" x14ac:dyDescent="0.2">
      <c r="A69" s="12">
        <v>2</v>
      </c>
      <c r="B69" s="8"/>
      <c r="C69" s="21"/>
      <c r="D69" s="12" t="s">
        <v>64</v>
      </c>
      <c r="E69" s="50" t="s">
        <v>56</v>
      </c>
      <c r="F69" s="49" t="s">
        <v>57</v>
      </c>
      <c r="G69" s="12"/>
      <c r="H69" s="25">
        <v>10212</v>
      </c>
      <c r="I69" s="14">
        <f>851*2</f>
        <v>1702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46" customFormat="1" ht="15" customHeight="1" x14ac:dyDescent="0.2">
      <c r="A70" s="12">
        <v>12</v>
      </c>
      <c r="B70" s="41"/>
      <c r="C70" s="42"/>
      <c r="D70" s="43" t="s">
        <v>206</v>
      </c>
      <c r="E70" s="44" t="s">
        <v>205</v>
      </c>
      <c r="F70" s="43" t="s">
        <v>61</v>
      </c>
      <c r="G70" s="43"/>
      <c r="H70" s="45">
        <v>700</v>
      </c>
      <c r="I70" s="1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x14ac:dyDescent="0.25">
      <c r="A71" s="12">
        <v>3</v>
      </c>
      <c r="B71" s="8"/>
      <c r="C71" s="21"/>
      <c r="D71" s="12"/>
      <c r="E71" s="11"/>
      <c r="F71" s="12"/>
      <c r="G71" s="12"/>
      <c r="H71" s="25"/>
      <c r="I71" s="14"/>
    </row>
    <row r="72" spans="1:21" ht="15" customHeight="1" x14ac:dyDescent="0.25">
      <c r="A72" s="106" t="s">
        <v>22</v>
      </c>
      <c r="B72" s="107"/>
      <c r="C72" s="107"/>
      <c r="D72" s="107"/>
      <c r="E72" s="107"/>
      <c r="F72" s="107"/>
      <c r="G72" s="107"/>
      <c r="H72" s="108"/>
      <c r="I72" s="48">
        <f>I66+I70+I69+I68</f>
        <v>5147.8999999999996</v>
      </c>
    </row>
    <row r="73" spans="1:21" ht="15" customHeight="1" x14ac:dyDescent="0.25">
      <c r="A73" s="23"/>
      <c r="B73" s="27"/>
      <c r="C73" s="27"/>
      <c r="D73" s="27"/>
      <c r="E73" s="27"/>
      <c r="F73" s="27"/>
      <c r="G73" s="27"/>
      <c r="H73" s="27"/>
      <c r="I73" s="18"/>
    </row>
    <row r="74" spans="1:21" ht="15" customHeight="1" x14ac:dyDescent="0.25">
      <c r="A74" s="94" t="s">
        <v>23</v>
      </c>
      <c r="B74" s="95"/>
      <c r="C74" s="95"/>
      <c r="D74" s="95"/>
      <c r="E74" s="95"/>
      <c r="F74" s="95"/>
      <c r="G74" s="95"/>
      <c r="H74" s="95"/>
      <c r="I74" s="96"/>
    </row>
    <row r="75" spans="1:21" ht="15" customHeight="1" x14ac:dyDescent="0.25">
      <c r="A75" s="28">
        <v>1</v>
      </c>
      <c r="B75" s="29"/>
      <c r="C75" s="30"/>
      <c r="D75" s="10"/>
      <c r="E75" s="11"/>
      <c r="F75" s="12"/>
      <c r="G75" s="13"/>
      <c r="H75" s="14"/>
      <c r="I75" s="14"/>
    </row>
    <row r="76" spans="1:21" ht="15" customHeight="1" x14ac:dyDescent="0.25">
      <c r="A76" s="28">
        <v>2</v>
      </c>
      <c r="B76" s="29"/>
      <c r="C76" s="30"/>
      <c r="D76" s="10"/>
      <c r="E76" s="11"/>
      <c r="F76" s="12"/>
      <c r="G76" s="13"/>
      <c r="H76" s="14"/>
      <c r="I76" s="14"/>
    </row>
    <row r="77" spans="1:21" ht="15" customHeight="1" x14ac:dyDescent="0.25">
      <c r="A77" s="7">
        <v>3</v>
      </c>
      <c r="B77" s="8"/>
      <c r="C77" s="12"/>
      <c r="D77" s="10"/>
      <c r="E77" s="11"/>
      <c r="F77" s="12"/>
      <c r="G77" s="13"/>
      <c r="H77" s="14"/>
      <c r="I77" s="14"/>
    </row>
    <row r="78" spans="1:21" ht="15" customHeight="1" x14ac:dyDescent="0.25">
      <c r="A78" s="12">
        <v>4</v>
      </c>
      <c r="B78" s="8"/>
      <c r="C78" s="10"/>
      <c r="D78" s="12"/>
      <c r="E78" s="11"/>
      <c r="F78" s="12"/>
      <c r="G78" s="12"/>
      <c r="H78" s="25"/>
      <c r="I78" s="14"/>
    </row>
    <row r="79" spans="1:21" ht="15" customHeight="1" x14ac:dyDescent="0.25">
      <c r="A79" s="12">
        <v>5</v>
      </c>
      <c r="B79" s="8"/>
      <c r="C79" s="10"/>
      <c r="D79" s="12"/>
      <c r="E79" s="11"/>
      <c r="F79" s="12"/>
      <c r="G79" s="12"/>
      <c r="H79" s="25"/>
      <c r="I79" s="14"/>
    </row>
    <row r="80" spans="1:21" ht="15" customHeight="1" x14ac:dyDescent="0.25">
      <c r="A80" s="106" t="s">
        <v>24</v>
      </c>
      <c r="B80" s="107"/>
      <c r="C80" s="107"/>
      <c r="D80" s="107"/>
      <c r="E80" s="107"/>
      <c r="F80" s="107"/>
      <c r="G80" s="107"/>
      <c r="H80" s="108"/>
      <c r="I80" s="22">
        <f>SUM(A80:H80)</f>
        <v>0</v>
      </c>
    </row>
    <row r="81" spans="1:9" ht="15" customHeight="1" x14ac:dyDescent="0.25">
      <c r="A81" s="23"/>
      <c r="B81" s="20"/>
      <c r="C81" s="20"/>
      <c r="D81" s="20"/>
      <c r="E81" s="20"/>
      <c r="F81" s="20"/>
      <c r="G81" s="20"/>
      <c r="H81" s="20"/>
      <c r="I81" s="18"/>
    </row>
    <row r="82" spans="1:9" ht="15" customHeight="1" x14ac:dyDescent="0.25">
      <c r="A82" s="94" t="s">
        <v>25</v>
      </c>
      <c r="B82" s="95"/>
      <c r="C82" s="95"/>
      <c r="D82" s="95"/>
      <c r="E82" s="95"/>
      <c r="F82" s="95"/>
      <c r="G82" s="95"/>
      <c r="H82" s="95"/>
      <c r="I82" s="96"/>
    </row>
    <row r="83" spans="1:9" ht="15" customHeight="1" x14ac:dyDescent="0.25">
      <c r="A83" s="31">
        <v>1</v>
      </c>
      <c r="B83" s="31"/>
      <c r="C83" s="31"/>
      <c r="D83" s="31" t="s">
        <v>140</v>
      </c>
      <c r="E83" s="59" t="s">
        <v>141</v>
      </c>
      <c r="F83" s="31" t="s">
        <v>142</v>
      </c>
      <c r="G83" s="13" t="s">
        <v>143</v>
      </c>
      <c r="H83" s="9">
        <v>38574</v>
      </c>
      <c r="I83" s="60">
        <v>1971</v>
      </c>
    </row>
    <row r="84" spans="1:9" ht="15" customHeight="1" x14ac:dyDescent="0.25">
      <c r="A84" s="31">
        <v>2</v>
      </c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97" t="s">
        <v>26</v>
      </c>
      <c r="B85" s="98"/>
      <c r="C85" s="98"/>
      <c r="D85" s="98"/>
      <c r="E85" s="98"/>
      <c r="F85" s="98"/>
      <c r="G85" s="98"/>
      <c r="H85" s="99"/>
      <c r="I85" s="33">
        <f>I83</f>
        <v>1971</v>
      </c>
    </row>
    <row r="86" spans="1:9" ht="15" customHeight="1" x14ac:dyDescent="0.25">
      <c r="A86" s="34"/>
      <c r="B86" s="27"/>
      <c r="C86" s="27"/>
      <c r="D86" s="27"/>
      <c r="E86" s="27"/>
      <c r="F86" s="27"/>
      <c r="G86" s="27"/>
      <c r="H86" s="27"/>
      <c r="I86" s="35"/>
    </row>
    <row r="87" spans="1:9" ht="15" customHeight="1" x14ac:dyDescent="0.25">
      <c r="A87" s="94" t="s">
        <v>27</v>
      </c>
      <c r="B87" s="95"/>
      <c r="C87" s="95"/>
      <c r="D87" s="95"/>
      <c r="E87" s="95"/>
      <c r="F87" s="95"/>
      <c r="G87" s="95"/>
      <c r="H87" s="95"/>
      <c r="I87" s="96"/>
    </row>
    <row r="88" spans="1:9" ht="15" customHeight="1" x14ac:dyDescent="0.25">
      <c r="A88" s="31">
        <v>1</v>
      </c>
      <c r="B88" s="32"/>
      <c r="C88" s="32"/>
      <c r="D88" s="32" t="s">
        <v>150</v>
      </c>
      <c r="E88" s="32" t="s">
        <v>149</v>
      </c>
      <c r="F88" s="61" t="s">
        <v>148</v>
      </c>
      <c r="G88" s="32"/>
      <c r="H88" s="60">
        <v>48560</v>
      </c>
      <c r="I88" s="60"/>
    </row>
    <row r="89" spans="1:9" ht="15" customHeight="1" x14ac:dyDescent="0.25">
      <c r="A89" s="31">
        <v>1</v>
      </c>
      <c r="B89" s="32"/>
      <c r="C89" s="32"/>
      <c r="D89" s="32" t="s">
        <v>170</v>
      </c>
      <c r="E89" s="32" t="s">
        <v>153</v>
      </c>
      <c r="F89" s="61" t="s">
        <v>171</v>
      </c>
      <c r="G89" s="32"/>
      <c r="H89" s="60">
        <v>35114.400000000001</v>
      </c>
      <c r="I89" s="60"/>
    </row>
    <row r="90" spans="1:9" ht="15" customHeight="1" x14ac:dyDescent="0.25">
      <c r="A90" s="31">
        <v>2</v>
      </c>
      <c r="B90" s="32"/>
      <c r="C90" s="32"/>
      <c r="D90" s="32" t="s">
        <v>152</v>
      </c>
      <c r="E90" s="32" t="s">
        <v>153</v>
      </c>
      <c r="F90" s="61" t="s">
        <v>151</v>
      </c>
      <c r="G90" s="32"/>
      <c r="H90" s="32">
        <v>139325.6</v>
      </c>
      <c r="I90" s="60">
        <v>14288.42</v>
      </c>
    </row>
    <row r="91" spans="1:9" ht="15" customHeight="1" x14ac:dyDescent="0.25">
      <c r="A91" s="97" t="s">
        <v>28</v>
      </c>
      <c r="B91" s="98"/>
      <c r="C91" s="98"/>
      <c r="D91" s="98"/>
      <c r="E91" s="98"/>
      <c r="F91" s="98"/>
      <c r="G91" s="98"/>
      <c r="H91" s="99"/>
      <c r="I91" s="33">
        <f>SUM(I88:I90)</f>
        <v>14288.42</v>
      </c>
    </row>
    <row r="92" spans="1:9" ht="15" customHeight="1" x14ac:dyDescent="0.25">
      <c r="A92" s="34"/>
      <c r="B92" s="27"/>
      <c r="C92" s="27"/>
      <c r="D92" s="27"/>
      <c r="E92" s="27"/>
      <c r="F92" s="27"/>
      <c r="G92" s="27"/>
      <c r="H92" s="27"/>
      <c r="I92" s="35"/>
    </row>
    <row r="93" spans="1:9" ht="15" customHeight="1" x14ac:dyDescent="0.25">
      <c r="A93" s="94" t="s">
        <v>29</v>
      </c>
      <c r="B93" s="95"/>
      <c r="C93" s="95"/>
      <c r="D93" s="95"/>
      <c r="E93" s="95"/>
      <c r="F93" s="95"/>
      <c r="G93" s="95"/>
      <c r="H93" s="95"/>
      <c r="I93" s="96"/>
    </row>
    <row r="94" spans="1:9" ht="15" customHeight="1" x14ac:dyDescent="0.25">
      <c r="A94" s="31">
        <v>1</v>
      </c>
      <c r="B94" s="32"/>
      <c r="C94" s="32"/>
      <c r="D94" s="52" t="s">
        <v>76</v>
      </c>
      <c r="E94" s="53" t="s">
        <v>77</v>
      </c>
      <c r="F94" s="52" t="s">
        <v>78</v>
      </c>
      <c r="G94" s="53"/>
      <c r="H94" s="53">
        <v>382687.26</v>
      </c>
      <c r="I94" s="56"/>
    </row>
    <row r="95" spans="1:9" ht="15" customHeight="1" x14ac:dyDescent="0.25">
      <c r="A95" s="31">
        <v>2</v>
      </c>
      <c r="B95" s="32"/>
      <c r="C95" s="32"/>
      <c r="D95" s="54" t="s">
        <v>80</v>
      </c>
      <c r="E95" s="53" t="s">
        <v>81</v>
      </c>
      <c r="F95" s="55" t="s">
        <v>79</v>
      </c>
      <c r="G95" s="53"/>
      <c r="H95" s="53">
        <v>36624.33</v>
      </c>
      <c r="I95" s="56"/>
    </row>
    <row r="96" spans="1:9" ht="15" customHeight="1" x14ac:dyDescent="0.25">
      <c r="A96" s="97" t="s">
        <v>30</v>
      </c>
      <c r="B96" s="98"/>
      <c r="C96" s="98"/>
      <c r="D96" s="98"/>
      <c r="E96" s="98"/>
      <c r="F96" s="98"/>
      <c r="G96" s="98"/>
      <c r="H96" s="99"/>
      <c r="I96" s="33">
        <f>SUM(I94:I95)</f>
        <v>0</v>
      </c>
    </row>
    <row r="97" spans="1:9" ht="15" customHeight="1" x14ac:dyDescent="0.25">
      <c r="A97" s="34"/>
      <c r="B97" s="27"/>
      <c r="C97" s="27"/>
      <c r="D97" s="27"/>
      <c r="E97" s="27"/>
      <c r="F97" s="27"/>
      <c r="G97" s="27"/>
      <c r="H97" s="27"/>
      <c r="I97" s="35"/>
    </row>
    <row r="98" spans="1:9" ht="15" customHeight="1" x14ac:dyDescent="0.25">
      <c r="A98" s="94" t="s">
        <v>31</v>
      </c>
      <c r="B98" s="95"/>
      <c r="C98" s="95"/>
      <c r="D98" s="95"/>
      <c r="E98" s="95"/>
      <c r="F98" s="95"/>
      <c r="G98" s="95"/>
      <c r="H98" s="95"/>
      <c r="I98" s="96"/>
    </row>
    <row r="99" spans="1:9" ht="15" customHeight="1" x14ac:dyDescent="0.25">
      <c r="A99" s="31">
        <v>1</v>
      </c>
      <c r="B99" s="36"/>
      <c r="C99" s="36"/>
      <c r="D99" s="36" t="s">
        <v>74</v>
      </c>
      <c r="E99" s="36" t="s">
        <v>32</v>
      </c>
      <c r="F99" s="36" t="s">
        <v>33</v>
      </c>
      <c r="G99" s="36"/>
      <c r="H99" s="36">
        <v>9183.6</v>
      </c>
      <c r="I99" s="37"/>
    </row>
    <row r="100" spans="1:9" ht="15" customHeight="1" x14ac:dyDescent="0.25">
      <c r="A100" s="31">
        <v>2</v>
      </c>
      <c r="B100" s="36"/>
      <c r="C100" s="36"/>
      <c r="D100" s="36"/>
      <c r="E100" s="36"/>
      <c r="F100" s="36"/>
      <c r="G100" s="36"/>
      <c r="H100" s="36"/>
      <c r="I100" s="37"/>
    </row>
    <row r="101" spans="1:9" ht="15" customHeight="1" x14ac:dyDescent="0.25">
      <c r="A101" s="97" t="s">
        <v>34</v>
      </c>
      <c r="B101" s="98"/>
      <c r="C101" s="98"/>
      <c r="D101" s="98"/>
      <c r="E101" s="98"/>
      <c r="F101" s="98"/>
      <c r="G101" s="98"/>
      <c r="H101" s="99"/>
      <c r="I101" s="33">
        <f>SUM(I99)</f>
        <v>0</v>
      </c>
    </row>
    <row r="102" spans="1:9" ht="15" customHeight="1" x14ac:dyDescent="0.25">
      <c r="A102" s="34"/>
      <c r="B102" s="27"/>
      <c r="C102" s="27"/>
      <c r="D102" s="27"/>
      <c r="E102" s="27"/>
      <c r="F102" s="27"/>
      <c r="G102" s="27"/>
      <c r="H102" s="27"/>
      <c r="I102" s="35"/>
    </row>
    <row r="103" spans="1:9" ht="15" customHeight="1" x14ac:dyDescent="0.25">
      <c r="A103" s="94" t="s">
        <v>35</v>
      </c>
      <c r="B103" s="95"/>
      <c r="C103" s="95"/>
      <c r="D103" s="95"/>
      <c r="E103" s="95"/>
      <c r="F103" s="95"/>
      <c r="G103" s="95"/>
      <c r="H103" s="95"/>
      <c r="I103" s="96"/>
    </row>
    <row r="104" spans="1:9" ht="15" customHeight="1" x14ac:dyDescent="0.25">
      <c r="A104" s="32">
        <v>1</v>
      </c>
      <c r="B104" s="36"/>
      <c r="C104" s="36"/>
      <c r="D104" s="36" t="s">
        <v>227</v>
      </c>
      <c r="E104" s="36" t="s">
        <v>228</v>
      </c>
      <c r="F104" s="36" t="s">
        <v>226</v>
      </c>
      <c r="G104" s="36" t="s">
        <v>229</v>
      </c>
      <c r="H104" s="36">
        <v>1980</v>
      </c>
      <c r="I104" s="37">
        <v>1980</v>
      </c>
    </row>
    <row r="105" spans="1:9" ht="15" customHeight="1" x14ac:dyDescent="0.25">
      <c r="A105" s="32">
        <v>2</v>
      </c>
      <c r="B105" s="36"/>
      <c r="C105" s="36"/>
      <c r="D105" s="36"/>
      <c r="E105" s="36"/>
      <c r="F105" s="36"/>
      <c r="G105" s="36"/>
      <c r="H105" s="36"/>
      <c r="I105" s="37"/>
    </row>
    <row r="106" spans="1:9" ht="15" customHeight="1" x14ac:dyDescent="0.25">
      <c r="A106" s="97" t="s">
        <v>36</v>
      </c>
      <c r="B106" s="98"/>
      <c r="C106" s="98"/>
      <c r="D106" s="98"/>
      <c r="E106" s="98"/>
      <c r="F106" s="98"/>
      <c r="G106" s="98"/>
      <c r="H106" s="99"/>
      <c r="I106" s="38">
        <f>SUM(I104)</f>
        <v>1980</v>
      </c>
    </row>
    <row r="107" spans="1:9" ht="15" customHeight="1" x14ac:dyDescent="0.25">
      <c r="A107" s="94" t="s">
        <v>278</v>
      </c>
      <c r="B107" s="100"/>
      <c r="C107" s="100"/>
      <c r="D107" s="100"/>
      <c r="E107" s="100"/>
      <c r="F107" s="100"/>
      <c r="G107" s="100"/>
      <c r="H107" s="100"/>
      <c r="I107" s="101"/>
    </row>
    <row r="108" spans="1:9" ht="15" customHeight="1" x14ac:dyDescent="0.25">
      <c r="A108" s="32">
        <v>1</v>
      </c>
      <c r="B108" s="36"/>
      <c r="C108" s="36"/>
      <c r="D108" s="80">
        <v>2111</v>
      </c>
      <c r="E108" s="81" t="s">
        <v>279</v>
      </c>
      <c r="F108" s="81"/>
      <c r="G108" s="36"/>
      <c r="H108" s="36"/>
      <c r="I108" s="82">
        <v>358128.9</v>
      </c>
    </row>
    <row r="109" spans="1:9" ht="15" customHeight="1" x14ac:dyDescent="0.25">
      <c r="A109" s="32">
        <v>2</v>
      </c>
      <c r="B109" s="36"/>
      <c r="C109" s="36"/>
      <c r="D109" s="80">
        <v>2120</v>
      </c>
      <c r="E109" s="81" t="s">
        <v>280</v>
      </c>
      <c r="F109" s="36"/>
      <c r="G109" s="36"/>
      <c r="H109" s="36"/>
      <c r="I109" s="82">
        <v>77164.157200000001</v>
      </c>
    </row>
    <row r="110" spans="1:9" ht="15" customHeight="1" x14ac:dyDescent="0.25">
      <c r="A110" s="83"/>
      <c r="B110" s="84"/>
      <c r="C110" s="84"/>
      <c r="D110" s="85"/>
      <c r="E110" s="86"/>
      <c r="F110" s="84"/>
      <c r="G110" s="84"/>
      <c r="H110" s="87"/>
      <c r="I110" s="82"/>
    </row>
    <row r="111" spans="1:9" ht="15" customHeight="1" x14ac:dyDescent="0.25">
      <c r="A111" s="102" t="s">
        <v>281</v>
      </c>
      <c r="B111" s="103"/>
      <c r="C111" s="103"/>
      <c r="D111" s="103"/>
      <c r="E111" s="103"/>
      <c r="F111" s="103"/>
      <c r="G111" s="103"/>
      <c r="H111" s="104"/>
      <c r="I111" s="82">
        <f>I109+I108+I101+I96+I91+I85+I80+I72+I54+I32+I16</f>
        <v>560540.1272000001</v>
      </c>
    </row>
    <row r="112" spans="1:9" ht="15" customHeight="1" x14ac:dyDescent="0.25">
      <c r="A112" s="1"/>
      <c r="B112" s="88"/>
      <c r="C112" s="88"/>
      <c r="D112" s="88"/>
      <c r="E112" s="88"/>
      <c r="F112" s="88"/>
      <c r="G112" s="88"/>
      <c r="H112" s="88"/>
      <c r="I112" s="88"/>
    </row>
    <row r="113" spans="1:9" ht="15" customHeight="1" x14ac:dyDescent="0.3">
      <c r="A113" s="1"/>
      <c r="B113" s="89"/>
      <c r="C113" s="39"/>
      <c r="D113" s="40"/>
      <c r="E113" s="90" t="s">
        <v>282</v>
      </c>
      <c r="F113" s="90"/>
      <c r="G113" s="90"/>
      <c r="H113" s="105" t="s">
        <v>283</v>
      </c>
      <c r="I113" s="105"/>
    </row>
  </sheetData>
  <mergeCells count="27">
    <mergeCell ref="A22:H22"/>
    <mergeCell ref="A3:I3"/>
    <mergeCell ref="A5:I5"/>
    <mergeCell ref="A9:I9"/>
    <mergeCell ref="A16:H16"/>
    <mergeCell ref="A18:I18"/>
    <mergeCell ref="A24:I24"/>
    <mergeCell ref="A54:H54"/>
    <mergeCell ref="A56:I56"/>
    <mergeCell ref="A67:H67"/>
    <mergeCell ref="A72:H72"/>
    <mergeCell ref="A111:H111"/>
    <mergeCell ref="H113:I113"/>
    <mergeCell ref="A33:I33"/>
    <mergeCell ref="A96:H96"/>
    <mergeCell ref="A98:I98"/>
    <mergeCell ref="A101:H101"/>
    <mergeCell ref="A103:I103"/>
    <mergeCell ref="A106:H106"/>
    <mergeCell ref="A80:H80"/>
    <mergeCell ref="A82:I82"/>
    <mergeCell ref="A85:H85"/>
    <mergeCell ref="A87:I87"/>
    <mergeCell ref="A91:H91"/>
    <mergeCell ref="A93:I93"/>
    <mergeCell ref="A74:I74"/>
    <mergeCell ref="A107:I10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F36B-9C5A-40A4-A25F-D4D69D1B531F}">
  <dimension ref="A1:U115"/>
  <sheetViews>
    <sheetView topLeftCell="A85" workbookViewId="0">
      <selection activeCell="I110" sqref="I110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0" max="10" width="12.140625" bestFit="1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233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72"/>
      <c r="B4" s="72"/>
      <c r="C4" s="72"/>
      <c r="D4" s="72"/>
      <c r="E4" s="72"/>
      <c r="F4" s="72"/>
      <c r="G4" s="72"/>
      <c r="H4" s="72"/>
      <c r="I4" s="72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72"/>
      <c r="B6" s="72"/>
      <c r="C6" s="72"/>
      <c r="D6" s="72"/>
      <c r="E6" s="72"/>
      <c r="F6" s="72"/>
      <c r="G6" s="72"/>
      <c r="H6" s="72"/>
      <c r="I6" s="72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5.2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1.25" hidden="1" customHeight="1" x14ac:dyDescent="0.25">
      <c r="A10" s="7">
        <v>1</v>
      </c>
      <c r="B10" s="8"/>
      <c r="C10" s="9"/>
      <c r="D10" s="10" t="s">
        <v>190</v>
      </c>
      <c r="E10" s="11" t="s">
        <v>40</v>
      </c>
      <c r="F10" s="12" t="s">
        <v>41</v>
      </c>
      <c r="G10" s="13"/>
      <c r="H10" s="14">
        <v>6922.6</v>
      </c>
      <c r="I10" s="14"/>
    </row>
    <row r="11" spans="1:9" ht="27.75" hidden="1" customHeight="1" x14ac:dyDescent="0.25">
      <c r="A11" s="7">
        <v>1</v>
      </c>
      <c r="B11" s="8"/>
      <c r="C11" s="9"/>
      <c r="D11" s="10" t="s">
        <v>173</v>
      </c>
      <c r="E11" s="11" t="s">
        <v>174</v>
      </c>
      <c r="F11" s="12" t="s">
        <v>175</v>
      </c>
      <c r="G11" s="13" t="s">
        <v>225</v>
      </c>
      <c r="H11" s="14">
        <v>5242</v>
      </c>
      <c r="I11" s="14"/>
    </row>
    <row r="12" spans="1:9" ht="30" x14ac:dyDescent="0.25">
      <c r="A12" s="7">
        <v>3</v>
      </c>
      <c r="B12" s="8"/>
      <c r="C12" s="9"/>
      <c r="D12" t="s">
        <v>250</v>
      </c>
      <c r="E12" s="11" t="s">
        <v>249</v>
      </c>
      <c r="F12" s="10" t="s">
        <v>248</v>
      </c>
      <c r="G12" s="13" t="s">
        <v>251</v>
      </c>
      <c r="H12" s="14">
        <v>14725</v>
      </c>
      <c r="I12" s="14">
        <v>14725</v>
      </c>
    </row>
    <row r="13" spans="1:9" ht="15.75" hidden="1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hidden="1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2" hidden="1" customHeight="1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14725</v>
      </c>
    </row>
    <row r="17" spans="1:10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10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10" ht="27" customHeight="1" x14ac:dyDescent="0.25">
      <c r="A19" s="13">
        <v>1</v>
      </c>
      <c r="B19" s="8"/>
      <c r="C19" s="13"/>
      <c r="D19" s="13" t="s">
        <v>234</v>
      </c>
      <c r="E19" s="11" t="s">
        <v>235</v>
      </c>
      <c r="F19" s="13" t="s">
        <v>236</v>
      </c>
      <c r="G19" s="13" t="s">
        <v>237</v>
      </c>
      <c r="H19" s="14">
        <v>2998.21</v>
      </c>
      <c r="I19" s="14">
        <v>2998.21</v>
      </c>
    </row>
    <row r="20" spans="1:10" ht="14.25" hidden="1" customHeight="1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10" ht="15" hidden="1" customHeight="1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10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51">
        <f>I19</f>
        <v>2998.21</v>
      </c>
    </row>
    <row r="23" spans="1:10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10" ht="15" customHeight="1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10" ht="33.75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v>4720.68</v>
      </c>
    </row>
    <row r="26" spans="1:10" ht="18" hidden="1" customHeight="1" x14ac:dyDescent="0.25">
      <c r="A26" s="12">
        <v>5</v>
      </c>
      <c r="B26" s="8"/>
      <c r="C26" s="10"/>
      <c r="D26" s="10" t="s">
        <v>207</v>
      </c>
      <c r="E26" s="21" t="s">
        <v>47</v>
      </c>
      <c r="F26" s="10" t="s">
        <v>46</v>
      </c>
      <c r="G26" s="13" t="s">
        <v>48</v>
      </c>
      <c r="H26" s="14">
        <v>3180</v>
      </c>
      <c r="I26" s="14"/>
    </row>
    <row r="27" spans="1:10" ht="14.25" customHeight="1" x14ac:dyDescent="0.25">
      <c r="A27" s="12">
        <v>1</v>
      </c>
      <c r="B27" s="8"/>
      <c r="C27" s="10"/>
      <c r="D27" s="10" t="s">
        <v>86</v>
      </c>
      <c r="E27" s="21" t="s">
        <v>75</v>
      </c>
      <c r="F27" s="10" t="s">
        <v>102</v>
      </c>
      <c r="G27" s="13" t="s">
        <v>116</v>
      </c>
      <c r="H27" s="14">
        <v>110000</v>
      </c>
      <c r="I27" s="14">
        <f>1070.68+2638.38+2184.54+2135+2119.27</f>
        <v>10147.870000000001</v>
      </c>
    </row>
    <row r="28" spans="1:10" ht="14.25" customHeight="1" x14ac:dyDescent="0.25">
      <c r="A28" s="12">
        <v>2</v>
      </c>
      <c r="B28" s="8"/>
      <c r="C28" s="10"/>
      <c r="D28" s="10" t="s">
        <v>99</v>
      </c>
      <c r="E28" s="21" t="s">
        <v>15</v>
      </c>
      <c r="F28" s="10" t="s">
        <v>104</v>
      </c>
      <c r="G28" s="13" t="s">
        <v>42</v>
      </c>
      <c r="H28" s="14">
        <v>49500</v>
      </c>
      <c r="I28" s="14">
        <f>958.4+958.4+838.6</f>
        <v>2755.4</v>
      </c>
    </row>
    <row r="29" spans="1:10" hidden="1" x14ac:dyDescent="0.25">
      <c r="A29" s="12">
        <v>4</v>
      </c>
      <c r="B29" s="8"/>
      <c r="C29" s="10"/>
      <c r="D29" s="10" t="s">
        <v>93</v>
      </c>
      <c r="E29" s="21" t="s">
        <v>109</v>
      </c>
      <c r="F29" s="10" t="s">
        <v>103</v>
      </c>
      <c r="G29" s="13" t="s">
        <v>230</v>
      </c>
      <c r="H29" s="14">
        <v>49950</v>
      </c>
      <c r="I29" s="14"/>
    </row>
    <row r="30" spans="1:10" ht="13.5" customHeight="1" x14ac:dyDescent="0.25">
      <c r="A30" s="12">
        <v>5</v>
      </c>
      <c r="B30" s="8"/>
      <c r="C30" s="10"/>
      <c r="D30" s="10" t="s">
        <v>97</v>
      </c>
      <c r="E30" s="21" t="s">
        <v>47</v>
      </c>
      <c r="F30" s="10" t="s">
        <v>103</v>
      </c>
      <c r="G30" s="13" t="s">
        <v>122</v>
      </c>
      <c r="H30" s="14">
        <v>30288</v>
      </c>
      <c r="I30" s="14">
        <f>4344</f>
        <v>4344</v>
      </c>
      <c r="J30" s="79"/>
    </row>
    <row r="31" spans="1:10" ht="13.5" customHeight="1" x14ac:dyDescent="0.25">
      <c r="A31" s="26"/>
      <c r="B31" s="41"/>
      <c r="C31" s="73"/>
      <c r="D31" s="73"/>
      <c r="E31" s="42"/>
      <c r="F31" s="73"/>
      <c r="G31" s="74"/>
      <c r="H31" s="75"/>
      <c r="I31" s="77">
        <f>SUM(I25:I30)</f>
        <v>21967.95</v>
      </c>
    </row>
    <row r="32" spans="1:10" ht="14.25" customHeight="1" x14ac:dyDescent="0.25">
      <c r="A32" s="117" t="s">
        <v>231</v>
      </c>
      <c r="B32" s="118"/>
      <c r="C32" s="118"/>
      <c r="D32" s="118"/>
      <c r="E32" s="118"/>
      <c r="F32" s="118"/>
      <c r="G32" s="118"/>
      <c r="H32" s="118"/>
      <c r="I32" s="119"/>
    </row>
    <row r="33" spans="1:9" ht="18" customHeight="1" x14ac:dyDescent="0.25">
      <c r="A33" s="12">
        <v>21</v>
      </c>
      <c r="B33" s="8"/>
      <c r="C33" s="10"/>
      <c r="D33" s="10" t="s">
        <v>98</v>
      </c>
      <c r="E33" s="21" t="s">
        <v>121</v>
      </c>
      <c r="F33" s="10" t="s">
        <v>103</v>
      </c>
      <c r="G33" s="13" t="s">
        <v>123</v>
      </c>
      <c r="H33" s="14">
        <v>49500</v>
      </c>
      <c r="I33" s="14">
        <v>4050</v>
      </c>
    </row>
    <row r="34" spans="1:9" x14ac:dyDescent="0.25">
      <c r="A34" s="12">
        <v>1</v>
      </c>
      <c r="B34" s="8"/>
      <c r="C34" s="10"/>
      <c r="D34" s="10" t="s">
        <v>161</v>
      </c>
      <c r="E34" s="21" t="s">
        <v>162</v>
      </c>
      <c r="F34" s="10" t="s">
        <v>103</v>
      </c>
      <c r="G34" s="13" t="s">
        <v>157</v>
      </c>
      <c r="H34" s="14">
        <v>37500</v>
      </c>
      <c r="I34" s="14">
        <v>2700</v>
      </c>
    </row>
    <row r="35" spans="1:9" x14ac:dyDescent="0.25">
      <c r="A35" s="12">
        <v>2</v>
      </c>
      <c r="B35" s="8"/>
      <c r="C35" s="10"/>
      <c r="D35" s="10" t="s">
        <v>94</v>
      </c>
      <c r="E35" s="21" t="s">
        <v>110</v>
      </c>
      <c r="F35" s="10" t="s">
        <v>103</v>
      </c>
      <c r="G35" s="13" t="s">
        <v>111</v>
      </c>
      <c r="H35" s="14">
        <v>49544</v>
      </c>
      <c r="I35" s="14">
        <v>3976.7</v>
      </c>
    </row>
    <row r="36" spans="1:9" ht="12.75" customHeight="1" x14ac:dyDescent="0.25">
      <c r="A36" s="12">
        <v>3</v>
      </c>
      <c r="B36" s="8"/>
      <c r="C36" s="10"/>
      <c r="D36" s="10" t="s">
        <v>95</v>
      </c>
      <c r="E36" s="21" t="s">
        <v>112</v>
      </c>
      <c r="F36" s="10" t="s">
        <v>103</v>
      </c>
      <c r="G36" s="13" t="s">
        <v>113</v>
      </c>
      <c r="H36" s="14">
        <v>37000</v>
      </c>
      <c r="I36" s="14">
        <v>5958</v>
      </c>
    </row>
    <row r="37" spans="1:9" ht="13.5" hidden="1" customHeight="1" x14ac:dyDescent="0.25">
      <c r="A37" s="12">
        <v>19</v>
      </c>
      <c r="B37" s="8"/>
      <c r="C37" s="10"/>
      <c r="D37" s="10" t="s">
        <v>96</v>
      </c>
      <c r="E37" s="21" t="s">
        <v>114</v>
      </c>
      <c r="F37" s="10" t="s">
        <v>103</v>
      </c>
      <c r="G37" s="13" t="s">
        <v>115</v>
      </c>
      <c r="H37" s="14">
        <v>20240</v>
      </c>
      <c r="I37" s="14"/>
    </row>
    <row r="38" spans="1:9" ht="15" customHeight="1" x14ac:dyDescent="0.25">
      <c r="A38" s="12">
        <v>13</v>
      </c>
      <c r="B38" s="8"/>
      <c r="C38" s="10"/>
      <c r="D38" s="10" t="s">
        <v>240</v>
      </c>
      <c r="E38" s="21" t="s">
        <v>156</v>
      </c>
      <c r="F38" s="10" t="s">
        <v>103</v>
      </c>
      <c r="G38" s="13" t="s">
        <v>241</v>
      </c>
      <c r="H38" s="14">
        <v>3069.1</v>
      </c>
      <c r="I38" s="14">
        <v>3069.1</v>
      </c>
    </row>
    <row r="39" spans="1:9" ht="13.5" customHeight="1" x14ac:dyDescent="0.25">
      <c r="A39" s="12">
        <v>3</v>
      </c>
      <c r="B39" s="8"/>
      <c r="C39" s="10"/>
      <c r="D39" s="10" t="s">
        <v>242</v>
      </c>
      <c r="E39" s="21" t="s">
        <v>217</v>
      </c>
      <c r="F39" s="10" t="s">
        <v>103</v>
      </c>
      <c r="G39" s="13" t="s">
        <v>243</v>
      </c>
      <c r="H39" s="14">
        <v>49647.5</v>
      </c>
      <c r="I39" s="14">
        <f>500+2742.5+6486.9+17093.6</f>
        <v>26823</v>
      </c>
    </row>
    <row r="40" spans="1:9" ht="18" customHeight="1" x14ac:dyDescent="0.25">
      <c r="A40" s="12">
        <v>14</v>
      </c>
      <c r="B40" s="8"/>
      <c r="C40" s="10"/>
      <c r="D40" s="10" t="s">
        <v>238</v>
      </c>
      <c r="E40" s="21" t="s">
        <v>159</v>
      </c>
      <c r="F40" s="10" t="s">
        <v>103</v>
      </c>
      <c r="G40" s="13" t="s">
        <v>239</v>
      </c>
      <c r="H40" s="14">
        <v>420</v>
      </c>
      <c r="I40" s="14">
        <v>420</v>
      </c>
    </row>
    <row r="41" spans="1:9" ht="24" customHeight="1" x14ac:dyDescent="0.25">
      <c r="A41" s="12">
        <v>7</v>
      </c>
      <c r="B41" s="8"/>
      <c r="C41" s="10"/>
      <c r="D41" s="10" t="s">
        <v>87</v>
      </c>
      <c r="E41" s="21" t="s">
        <v>124</v>
      </c>
      <c r="F41" s="10" t="s">
        <v>103</v>
      </c>
      <c r="G41" s="13" t="s">
        <v>125</v>
      </c>
      <c r="H41" s="14">
        <v>22000</v>
      </c>
      <c r="I41" s="14">
        <v>3559.6</v>
      </c>
    </row>
    <row r="42" spans="1:9" ht="14.25" customHeight="1" x14ac:dyDescent="0.25">
      <c r="A42" s="12">
        <v>8</v>
      </c>
      <c r="B42" s="8"/>
      <c r="C42" s="10"/>
      <c r="D42" s="10" t="s">
        <v>88</v>
      </c>
      <c r="E42" s="21" t="s">
        <v>126</v>
      </c>
      <c r="F42" s="10" t="s">
        <v>103</v>
      </c>
      <c r="G42" s="13" t="s">
        <v>127</v>
      </c>
      <c r="H42" s="14">
        <v>2305</v>
      </c>
      <c r="I42" s="14">
        <v>301.60000000000002</v>
      </c>
    </row>
    <row r="43" spans="1:9" ht="13.5" hidden="1" customHeight="1" x14ac:dyDescent="0.25">
      <c r="A43" s="12">
        <v>4</v>
      </c>
      <c r="B43" s="8"/>
      <c r="C43" s="10"/>
      <c r="D43" s="10" t="s">
        <v>89</v>
      </c>
      <c r="E43" s="21" t="s">
        <v>128</v>
      </c>
      <c r="F43" s="10" t="s">
        <v>103</v>
      </c>
      <c r="G43" s="13" t="s">
        <v>129</v>
      </c>
      <c r="H43" s="14">
        <v>2244</v>
      </c>
      <c r="I43" s="14"/>
    </row>
    <row r="44" spans="1:9" ht="18.75" customHeight="1" x14ac:dyDescent="0.25">
      <c r="A44" s="12">
        <v>5</v>
      </c>
      <c r="B44" s="8"/>
      <c r="C44" s="10"/>
      <c r="D44" s="10" t="s">
        <v>90</v>
      </c>
      <c r="E44" s="21" t="s">
        <v>130</v>
      </c>
      <c r="F44" s="10" t="s">
        <v>103</v>
      </c>
      <c r="G44" s="13" t="s">
        <v>131</v>
      </c>
      <c r="H44" s="14">
        <v>9000</v>
      </c>
      <c r="I44" s="14">
        <v>2000</v>
      </c>
    </row>
    <row r="45" spans="1:9" ht="0.75" hidden="1" customHeight="1" x14ac:dyDescent="0.25">
      <c r="A45" s="12">
        <v>11</v>
      </c>
      <c r="B45" s="8"/>
      <c r="C45" s="10"/>
      <c r="D45" s="10" t="s">
        <v>91</v>
      </c>
      <c r="E45" s="21" t="s">
        <v>134</v>
      </c>
      <c r="F45" s="10" t="s">
        <v>103</v>
      </c>
      <c r="G45" s="13" t="s">
        <v>132</v>
      </c>
      <c r="H45" s="14">
        <v>2944.5</v>
      </c>
      <c r="I45" s="14"/>
    </row>
    <row r="46" spans="1:9" hidden="1" x14ac:dyDescent="0.25">
      <c r="A46" s="12">
        <v>6</v>
      </c>
      <c r="B46" s="8"/>
      <c r="C46" s="10"/>
      <c r="D46" s="10" t="s">
        <v>209</v>
      </c>
      <c r="E46" s="21" t="s">
        <v>216</v>
      </c>
      <c r="F46" s="10" t="s">
        <v>103</v>
      </c>
      <c r="G46" s="13" t="s">
        <v>208</v>
      </c>
      <c r="H46" s="14">
        <v>14400</v>
      </c>
      <c r="I46" s="14"/>
    </row>
    <row r="47" spans="1:9" ht="26.25" hidden="1" customHeight="1" x14ac:dyDescent="0.25">
      <c r="A47" s="12">
        <v>7</v>
      </c>
      <c r="B47" s="8"/>
      <c r="C47" s="10"/>
      <c r="D47" s="10" t="s">
        <v>214</v>
      </c>
      <c r="E47" s="21" t="s">
        <v>49</v>
      </c>
      <c r="F47" s="10" t="s">
        <v>101</v>
      </c>
      <c r="G47" s="13" t="s">
        <v>215</v>
      </c>
      <c r="H47" s="14">
        <v>11945.09</v>
      </c>
      <c r="I47" s="14"/>
    </row>
    <row r="48" spans="1:9" ht="17.25" customHeight="1" x14ac:dyDescent="0.25">
      <c r="A48" s="12">
        <v>8</v>
      </c>
      <c r="B48" s="8"/>
      <c r="C48" s="10"/>
      <c r="D48" s="10" t="s">
        <v>246</v>
      </c>
      <c r="E48" s="21" t="s">
        <v>49</v>
      </c>
      <c r="F48" s="10" t="s">
        <v>101</v>
      </c>
      <c r="G48" s="13" t="s">
        <v>247</v>
      </c>
      <c r="H48" s="14">
        <v>12618.92</v>
      </c>
      <c r="I48" s="14">
        <v>12618.92</v>
      </c>
    </row>
    <row r="49" spans="1:12" ht="17.25" customHeight="1" x14ac:dyDescent="0.25">
      <c r="A49" s="12">
        <v>8</v>
      </c>
      <c r="B49" s="8"/>
      <c r="C49" s="10"/>
      <c r="D49" s="10" t="s">
        <v>244</v>
      </c>
      <c r="E49" s="21" t="s">
        <v>49</v>
      </c>
      <c r="F49" s="10" t="s">
        <v>101</v>
      </c>
      <c r="G49" s="13" t="s">
        <v>245</v>
      </c>
      <c r="H49" s="14">
        <v>831</v>
      </c>
      <c r="I49" s="14">
        <v>831</v>
      </c>
    </row>
    <row r="50" spans="1:12" ht="18" customHeight="1" x14ac:dyDescent="0.25">
      <c r="A50" s="12">
        <v>9</v>
      </c>
      <c r="B50" s="8"/>
      <c r="C50" s="10"/>
      <c r="D50" s="10" t="s">
        <v>163</v>
      </c>
      <c r="E50" s="21" t="s">
        <v>164</v>
      </c>
      <c r="F50" s="10" t="s">
        <v>165</v>
      </c>
      <c r="G50" s="13" t="s">
        <v>166</v>
      </c>
      <c r="H50" s="14">
        <v>41222</v>
      </c>
      <c r="I50" s="14">
        <v>2432</v>
      </c>
    </row>
    <row r="51" spans="1:12" ht="18" customHeight="1" x14ac:dyDescent="0.25">
      <c r="A51" s="12">
        <v>9</v>
      </c>
      <c r="B51" s="8"/>
      <c r="C51" s="10"/>
      <c r="D51" s="10" t="s">
        <v>211</v>
      </c>
      <c r="E51" s="21" t="s">
        <v>164</v>
      </c>
      <c r="F51" s="10" t="s">
        <v>165</v>
      </c>
      <c r="G51" s="13" t="s">
        <v>166</v>
      </c>
      <c r="H51" s="14">
        <v>41222</v>
      </c>
      <c r="I51" s="14">
        <v>126</v>
      </c>
    </row>
    <row r="52" spans="1:12" x14ac:dyDescent="0.25">
      <c r="A52" s="12">
        <v>10</v>
      </c>
      <c r="B52" s="8"/>
      <c r="C52" s="10"/>
      <c r="D52" s="10" t="s">
        <v>212</v>
      </c>
      <c r="E52" s="21" t="s">
        <v>114</v>
      </c>
      <c r="F52" s="10" t="s">
        <v>103</v>
      </c>
      <c r="G52" s="13" t="s">
        <v>213</v>
      </c>
      <c r="H52" s="14">
        <v>14000</v>
      </c>
      <c r="I52" s="14">
        <v>1554</v>
      </c>
      <c r="J52" s="79"/>
    </row>
    <row r="53" spans="1:12" ht="16.5" hidden="1" customHeight="1" x14ac:dyDescent="0.25">
      <c r="A53" s="12">
        <v>11</v>
      </c>
      <c r="B53" s="8"/>
      <c r="C53" s="10"/>
      <c r="D53" s="10" t="s">
        <v>211</v>
      </c>
      <c r="E53" s="21" t="s">
        <v>168</v>
      </c>
      <c r="F53" s="10" t="s">
        <v>165</v>
      </c>
      <c r="G53" s="13" t="s">
        <v>169</v>
      </c>
      <c r="H53" s="14">
        <v>5200</v>
      </c>
      <c r="I53" s="14"/>
    </row>
    <row r="54" spans="1:12" ht="15.75" hidden="1" customHeight="1" x14ac:dyDescent="0.25">
      <c r="A54" s="12">
        <v>27</v>
      </c>
      <c r="B54" s="8"/>
      <c r="C54" s="10"/>
      <c r="D54" s="10" t="s">
        <v>107</v>
      </c>
      <c r="E54" s="21" t="s">
        <v>47</v>
      </c>
      <c r="F54" s="10" t="s">
        <v>106</v>
      </c>
      <c r="G54" s="13" t="s">
        <v>108</v>
      </c>
      <c r="H54" s="14">
        <v>2880</v>
      </c>
      <c r="I54" s="14"/>
    </row>
    <row r="55" spans="1:12" ht="15.75" customHeight="1" x14ac:dyDescent="0.25">
      <c r="A55" s="26"/>
      <c r="B55" s="41"/>
      <c r="C55" s="73"/>
      <c r="D55" s="73"/>
      <c r="E55" s="42"/>
      <c r="F55" s="73"/>
      <c r="G55" s="74"/>
      <c r="H55" s="76"/>
      <c r="I55" s="47">
        <f>SUM(I33:I53)</f>
        <v>70419.92</v>
      </c>
    </row>
    <row r="56" spans="1:12" ht="18" customHeight="1" x14ac:dyDescent="0.25">
      <c r="A56" s="106" t="s">
        <v>18</v>
      </c>
      <c r="B56" s="107"/>
      <c r="C56" s="107"/>
      <c r="D56" s="107"/>
      <c r="E56" s="107"/>
      <c r="F56" s="107"/>
      <c r="G56" s="107"/>
      <c r="H56" s="108"/>
      <c r="I56" s="48">
        <f>I55+I31</f>
        <v>92387.87</v>
      </c>
      <c r="J56" s="71"/>
      <c r="L56" s="65"/>
    </row>
    <row r="57" spans="1:12" ht="18.75" x14ac:dyDescent="0.25">
      <c r="A57" s="23"/>
      <c r="B57" s="24"/>
      <c r="C57" s="24"/>
      <c r="D57" s="24"/>
      <c r="E57" s="24"/>
      <c r="F57" s="24"/>
      <c r="G57" s="24"/>
      <c r="H57" s="24"/>
      <c r="I57" s="18"/>
    </row>
    <row r="58" spans="1:12" ht="12" customHeight="1" x14ac:dyDescent="0.25">
      <c r="A58" s="94" t="s">
        <v>19</v>
      </c>
      <c r="B58" s="95"/>
      <c r="C58" s="95"/>
      <c r="D58" s="95"/>
      <c r="E58" s="95"/>
      <c r="F58" s="95"/>
      <c r="G58" s="95"/>
      <c r="H58" s="95"/>
      <c r="I58" s="96"/>
    </row>
    <row r="59" spans="1:12" ht="17.25" customHeight="1" x14ac:dyDescent="0.25">
      <c r="A59" s="12">
        <v>1</v>
      </c>
      <c r="B59" s="8"/>
      <c r="C59" s="11"/>
      <c r="D59" s="12" t="s">
        <v>20</v>
      </c>
      <c r="E59" s="11" t="s">
        <v>54</v>
      </c>
      <c r="F59" s="12" t="s">
        <v>21</v>
      </c>
      <c r="G59" s="12"/>
      <c r="H59" s="25">
        <v>7920</v>
      </c>
      <c r="I59" s="14">
        <v>1320</v>
      </c>
    </row>
    <row r="60" spans="1:12" ht="1.5" hidden="1" customHeight="1" x14ac:dyDescent="0.25">
      <c r="A60" s="12">
        <v>2</v>
      </c>
      <c r="B60" s="8"/>
      <c r="C60" s="11"/>
      <c r="D60" s="12" t="s">
        <v>65</v>
      </c>
      <c r="E60" s="11" t="s">
        <v>66</v>
      </c>
      <c r="F60" s="12" t="s">
        <v>67</v>
      </c>
      <c r="G60" s="12"/>
      <c r="H60" s="25">
        <v>11820</v>
      </c>
      <c r="I60" s="14"/>
    </row>
    <row r="61" spans="1:12" ht="21" hidden="1" customHeight="1" x14ac:dyDescent="0.25">
      <c r="A61" s="12">
        <v>3</v>
      </c>
      <c r="B61" s="8"/>
      <c r="C61" s="11"/>
      <c r="D61" s="12" t="s">
        <v>220</v>
      </c>
      <c r="E61" s="11" t="s">
        <v>181</v>
      </c>
      <c r="F61" s="12" t="s">
        <v>182</v>
      </c>
      <c r="G61" s="12"/>
      <c r="H61" s="25">
        <v>780</v>
      </c>
      <c r="I61" s="14"/>
    </row>
    <row r="62" spans="1:12" ht="18" hidden="1" customHeight="1" x14ac:dyDescent="0.25">
      <c r="A62" s="12">
        <v>4</v>
      </c>
      <c r="B62" s="8"/>
      <c r="C62" s="11"/>
      <c r="D62" s="54" t="s">
        <v>200</v>
      </c>
      <c r="E62" s="53" t="s">
        <v>202</v>
      </c>
      <c r="F62" s="55" t="s">
        <v>201</v>
      </c>
      <c r="G62" s="53"/>
      <c r="H62" s="68">
        <v>1197.77</v>
      </c>
      <c r="I62" s="14"/>
    </row>
    <row r="63" spans="1:12" ht="15.75" hidden="1" customHeight="1" x14ac:dyDescent="0.25">
      <c r="A63" s="12">
        <v>5</v>
      </c>
      <c r="B63" s="8"/>
      <c r="C63" s="11"/>
      <c r="D63" s="54" t="s">
        <v>221</v>
      </c>
      <c r="E63" s="53" t="s">
        <v>223</v>
      </c>
      <c r="F63" s="55" t="s">
        <v>222</v>
      </c>
      <c r="G63" s="53"/>
      <c r="H63" s="68">
        <v>1600</v>
      </c>
      <c r="I63" s="14"/>
    </row>
    <row r="64" spans="1:12" ht="11.25" hidden="1" customHeight="1" x14ac:dyDescent="0.25">
      <c r="A64" s="12">
        <v>6</v>
      </c>
      <c r="B64" s="8"/>
      <c r="C64" s="11"/>
      <c r="D64" s="54" t="s">
        <v>193</v>
      </c>
      <c r="E64" s="53" t="s">
        <v>195</v>
      </c>
      <c r="F64" s="55" t="s">
        <v>79</v>
      </c>
      <c r="G64" s="53"/>
      <c r="H64" s="68">
        <v>1937.32</v>
      </c>
      <c r="I64" s="68"/>
    </row>
    <row r="65" spans="1:21" ht="14.25" hidden="1" customHeight="1" x14ac:dyDescent="0.25">
      <c r="A65" s="12">
        <v>7</v>
      </c>
      <c r="B65" s="8"/>
      <c r="C65" s="11"/>
      <c r="D65" s="12" t="s">
        <v>199</v>
      </c>
      <c r="E65" s="11" t="s">
        <v>197</v>
      </c>
      <c r="F65" s="12" t="s">
        <v>198</v>
      </c>
      <c r="G65" s="12"/>
      <c r="H65" s="25">
        <v>2358.0500000000002</v>
      </c>
      <c r="I65" s="69"/>
    </row>
    <row r="66" spans="1:21" ht="0.75" hidden="1" customHeight="1" x14ac:dyDescent="0.25">
      <c r="A66" s="12">
        <v>2</v>
      </c>
      <c r="B66" s="8"/>
      <c r="C66" s="11"/>
      <c r="D66" s="12" t="s">
        <v>204</v>
      </c>
      <c r="E66" s="11" t="s">
        <v>203</v>
      </c>
      <c r="F66" s="12" t="s">
        <v>198</v>
      </c>
      <c r="G66" s="12"/>
      <c r="H66" s="25">
        <v>4103.6000000000004</v>
      </c>
      <c r="I66" s="69"/>
    </row>
    <row r="67" spans="1:21" ht="15" customHeight="1" x14ac:dyDescent="0.25">
      <c r="A67" s="12">
        <v>3</v>
      </c>
      <c r="B67" s="8"/>
      <c r="C67" s="10"/>
      <c r="D67" s="12" t="s">
        <v>186</v>
      </c>
      <c r="E67" s="11" t="s">
        <v>72</v>
      </c>
      <c r="F67" s="12" t="s">
        <v>73</v>
      </c>
      <c r="G67" s="12"/>
      <c r="H67" s="25">
        <v>7800</v>
      </c>
      <c r="I67" s="14">
        <v>650</v>
      </c>
    </row>
    <row r="68" spans="1:21" s="46" customFormat="1" ht="18" customHeight="1" x14ac:dyDescent="0.2">
      <c r="A68" s="26"/>
      <c r="B68" s="41"/>
      <c r="C68" s="42"/>
      <c r="D68" s="43"/>
      <c r="E68" s="44"/>
      <c r="F68" s="43"/>
      <c r="G68" s="43"/>
      <c r="H68" s="45"/>
      <c r="I68" s="47">
        <f>SUM(I59:I67)</f>
        <v>1970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6" customFormat="1" ht="13.5" customHeight="1" x14ac:dyDescent="0.2">
      <c r="A69" s="109" t="s">
        <v>55</v>
      </c>
      <c r="B69" s="110"/>
      <c r="C69" s="110"/>
      <c r="D69" s="110"/>
      <c r="E69" s="110"/>
      <c r="F69" s="110"/>
      <c r="G69" s="110"/>
      <c r="H69" s="111"/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46" customFormat="1" ht="15" customHeight="1" x14ac:dyDescent="0.2">
      <c r="A70" s="12">
        <v>1</v>
      </c>
      <c r="B70" s="8"/>
      <c r="C70" s="21"/>
      <c r="D70" s="12" t="s">
        <v>63</v>
      </c>
      <c r="E70" s="50" t="s">
        <v>58</v>
      </c>
      <c r="F70" s="49" t="s">
        <v>59</v>
      </c>
      <c r="G70" s="12"/>
      <c r="H70" s="25">
        <v>5400</v>
      </c>
      <c r="I70" s="14">
        <v>450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46" customFormat="1" ht="17.25" customHeight="1" x14ac:dyDescent="0.2">
      <c r="A71" s="12">
        <v>2</v>
      </c>
      <c r="B71" s="8"/>
      <c r="C71" s="21"/>
      <c r="D71" s="12" t="s">
        <v>64</v>
      </c>
      <c r="E71" s="50" t="s">
        <v>56</v>
      </c>
      <c r="F71" s="49" t="s">
        <v>57</v>
      </c>
      <c r="G71" s="12"/>
      <c r="H71" s="25">
        <v>10212</v>
      </c>
      <c r="I71" s="14">
        <v>851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46" customFormat="1" ht="18" hidden="1" customHeight="1" x14ac:dyDescent="0.2">
      <c r="A72" s="12">
        <v>12</v>
      </c>
      <c r="B72" s="41"/>
      <c r="C72" s="42"/>
      <c r="D72" s="43" t="s">
        <v>206</v>
      </c>
      <c r="E72" s="44" t="s">
        <v>205</v>
      </c>
      <c r="F72" s="43" t="s">
        <v>61</v>
      </c>
      <c r="G72" s="43"/>
      <c r="H72" s="45">
        <v>700</v>
      </c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idden="1" x14ac:dyDescent="0.25">
      <c r="A73" s="12">
        <v>3</v>
      </c>
      <c r="B73" s="8"/>
      <c r="C73" s="21"/>
      <c r="D73" s="12"/>
      <c r="E73" s="11"/>
      <c r="F73" s="12"/>
      <c r="G73" s="12"/>
      <c r="H73" s="25"/>
      <c r="I73" s="14"/>
    </row>
    <row r="74" spans="1:21" ht="15" customHeight="1" x14ac:dyDescent="0.25">
      <c r="A74" s="106" t="s">
        <v>22</v>
      </c>
      <c r="B74" s="107"/>
      <c r="C74" s="107"/>
      <c r="D74" s="107"/>
      <c r="E74" s="107"/>
      <c r="F74" s="107"/>
      <c r="G74" s="107"/>
      <c r="H74" s="108"/>
      <c r="I74" s="48">
        <f>I68+I72+I71+I70</f>
        <v>3271</v>
      </c>
    </row>
    <row r="75" spans="1:21" ht="18.75" x14ac:dyDescent="0.25">
      <c r="A75" s="23"/>
      <c r="B75" s="27"/>
      <c r="C75" s="27"/>
      <c r="D75" s="27"/>
      <c r="E75" s="27"/>
      <c r="F75" s="27"/>
      <c r="G75" s="27"/>
      <c r="H75" s="27"/>
      <c r="I75" s="18"/>
    </row>
    <row r="76" spans="1:21" ht="15.75" x14ac:dyDescent="0.25">
      <c r="A76" s="94" t="s">
        <v>23</v>
      </c>
      <c r="B76" s="95"/>
      <c r="C76" s="95"/>
      <c r="D76" s="95"/>
      <c r="E76" s="95"/>
      <c r="F76" s="95"/>
      <c r="G76" s="95"/>
      <c r="H76" s="95"/>
      <c r="I76" s="96"/>
    </row>
    <row r="77" spans="1:21" ht="2.25" customHeight="1" x14ac:dyDescent="0.25">
      <c r="A77" s="28">
        <v>1</v>
      </c>
      <c r="B77" s="29"/>
      <c r="C77" s="30"/>
      <c r="D77" s="10"/>
      <c r="E77" s="11"/>
      <c r="F77" s="12"/>
      <c r="G77" s="13"/>
      <c r="H77" s="14"/>
      <c r="I77" s="14"/>
    </row>
    <row r="78" spans="1:21" ht="15.75" hidden="1" x14ac:dyDescent="0.25">
      <c r="A78" s="28">
        <v>2</v>
      </c>
      <c r="B78" s="29"/>
      <c r="C78" s="30"/>
      <c r="D78" s="10"/>
      <c r="E78" s="11"/>
      <c r="F78" s="12"/>
      <c r="G78" s="13"/>
      <c r="H78" s="14"/>
      <c r="I78" s="14"/>
    </row>
    <row r="79" spans="1:21" ht="15.75" hidden="1" x14ac:dyDescent="0.25">
      <c r="A79" s="7">
        <v>3</v>
      </c>
      <c r="B79" s="8"/>
      <c r="C79" s="12"/>
      <c r="D79" s="10"/>
      <c r="E79" s="11"/>
      <c r="F79" s="12"/>
      <c r="G79" s="13"/>
      <c r="H79" s="14"/>
      <c r="I79" s="14"/>
    </row>
    <row r="80" spans="1:21" hidden="1" x14ac:dyDescent="0.25">
      <c r="A80" s="12">
        <v>4</v>
      </c>
      <c r="B80" s="8"/>
      <c r="C80" s="10"/>
      <c r="D80" s="12"/>
      <c r="E80" s="11"/>
      <c r="F80" s="12"/>
      <c r="G80" s="12"/>
      <c r="H80" s="25"/>
      <c r="I80" s="14"/>
    </row>
    <row r="81" spans="1:9" hidden="1" x14ac:dyDescent="0.25">
      <c r="A81" s="12">
        <v>5</v>
      </c>
      <c r="B81" s="8"/>
      <c r="C81" s="10"/>
      <c r="D81" s="12"/>
      <c r="E81" s="11"/>
      <c r="F81" s="12"/>
      <c r="G81" s="12"/>
      <c r="H81" s="25"/>
      <c r="I81" s="14"/>
    </row>
    <row r="82" spans="1:9" ht="18" customHeight="1" x14ac:dyDescent="0.25">
      <c r="A82" s="106" t="s">
        <v>24</v>
      </c>
      <c r="B82" s="107"/>
      <c r="C82" s="107"/>
      <c r="D82" s="107"/>
      <c r="E82" s="107"/>
      <c r="F82" s="107"/>
      <c r="G82" s="107"/>
      <c r="H82" s="108"/>
      <c r="I82" s="22">
        <f>SUM(A82:H82)</f>
        <v>0</v>
      </c>
    </row>
    <row r="83" spans="1:9" ht="18.75" x14ac:dyDescent="0.25">
      <c r="A83" s="23"/>
      <c r="B83" s="20"/>
      <c r="C83" s="20"/>
      <c r="D83" s="20"/>
      <c r="E83" s="20"/>
      <c r="F83" s="20"/>
      <c r="G83" s="20"/>
      <c r="H83" s="20"/>
      <c r="I83" s="18"/>
    </row>
    <row r="84" spans="1:9" ht="15.75" x14ac:dyDescent="0.25">
      <c r="A84" s="94" t="s">
        <v>25</v>
      </c>
      <c r="B84" s="95"/>
      <c r="C84" s="95"/>
      <c r="D84" s="95"/>
      <c r="E84" s="95"/>
      <c r="F84" s="95"/>
      <c r="G84" s="95"/>
      <c r="H84" s="95"/>
      <c r="I84" s="96"/>
    </row>
    <row r="85" spans="1:9" ht="15.75" x14ac:dyDescent="0.25">
      <c r="A85" s="31">
        <v>1</v>
      </c>
      <c r="B85" s="31"/>
      <c r="C85" s="31"/>
      <c r="D85" s="31" t="s">
        <v>140</v>
      </c>
      <c r="E85" s="59" t="s">
        <v>141</v>
      </c>
      <c r="F85" s="31" t="s">
        <v>142</v>
      </c>
      <c r="G85" s="13" t="s">
        <v>143</v>
      </c>
      <c r="H85" s="9">
        <v>38574</v>
      </c>
      <c r="I85" s="60">
        <v>1757.26</v>
      </c>
    </row>
    <row r="86" spans="1:9" ht="0.75" customHeight="1" x14ac:dyDescent="0.25">
      <c r="A86" s="31">
        <v>2</v>
      </c>
      <c r="B86" s="31"/>
      <c r="C86" s="31"/>
      <c r="D86" s="31"/>
      <c r="E86" s="31"/>
      <c r="F86" s="31"/>
      <c r="G86" s="31"/>
      <c r="H86" s="31"/>
      <c r="I86" s="32"/>
    </row>
    <row r="87" spans="1:9" ht="15.75" x14ac:dyDescent="0.25">
      <c r="A87" s="97" t="s">
        <v>26</v>
      </c>
      <c r="B87" s="98"/>
      <c r="C87" s="98"/>
      <c r="D87" s="98"/>
      <c r="E87" s="98"/>
      <c r="F87" s="98"/>
      <c r="G87" s="98"/>
      <c r="H87" s="99"/>
      <c r="I87" s="33">
        <f>I85</f>
        <v>1757.26</v>
      </c>
    </row>
    <row r="88" spans="1:9" ht="15.75" x14ac:dyDescent="0.25">
      <c r="A88" s="34"/>
      <c r="B88" s="27"/>
      <c r="C88" s="27"/>
      <c r="D88" s="27"/>
      <c r="E88" s="27"/>
      <c r="F88" s="27"/>
      <c r="G88" s="27"/>
      <c r="H88" s="27"/>
      <c r="I88" s="35"/>
    </row>
    <row r="89" spans="1:9" ht="15.75" x14ac:dyDescent="0.25">
      <c r="A89" s="94" t="s">
        <v>27</v>
      </c>
      <c r="B89" s="95"/>
      <c r="C89" s="95"/>
      <c r="D89" s="95"/>
      <c r="E89" s="95"/>
      <c r="F89" s="95"/>
      <c r="G89" s="95"/>
      <c r="H89" s="95"/>
      <c r="I89" s="96"/>
    </row>
    <row r="90" spans="1:9" ht="33.75" customHeight="1" x14ac:dyDescent="0.25">
      <c r="A90" s="31">
        <v>1</v>
      </c>
      <c r="B90" s="32"/>
      <c r="C90" s="32"/>
      <c r="D90" s="32" t="s">
        <v>150</v>
      </c>
      <c r="E90" s="32" t="s">
        <v>149</v>
      </c>
      <c r="F90" s="61" t="s">
        <v>148</v>
      </c>
      <c r="G90" s="32"/>
      <c r="H90" s="60">
        <v>48560</v>
      </c>
      <c r="I90" s="60">
        <f>6993.96+12291.38</f>
        <v>19285.34</v>
      </c>
    </row>
    <row r="91" spans="1:9" ht="0.75" customHeight="1" x14ac:dyDescent="0.25">
      <c r="A91" s="31">
        <v>1</v>
      </c>
      <c r="B91" s="32"/>
      <c r="C91" s="32"/>
      <c r="D91" s="32" t="s">
        <v>170</v>
      </c>
      <c r="E91" s="32" t="s">
        <v>153</v>
      </c>
      <c r="F91" s="61" t="s">
        <v>171</v>
      </c>
      <c r="G91" s="32"/>
      <c r="H91" s="60">
        <v>35114.400000000001</v>
      </c>
      <c r="I91" s="60"/>
    </row>
    <row r="92" spans="1:9" ht="30" x14ac:dyDescent="0.25">
      <c r="A92" s="31">
        <v>2</v>
      </c>
      <c r="B92" s="32"/>
      <c r="C92" s="32"/>
      <c r="D92" s="32" t="s">
        <v>152</v>
      </c>
      <c r="E92" s="32" t="s">
        <v>153</v>
      </c>
      <c r="F92" s="61" t="s">
        <v>151</v>
      </c>
      <c r="G92" s="32"/>
      <c r="H92" s="32">
        <v>139325.6</v>
      </c>
      <c r="I92" s="60">
        <v>18731.38</v>
      </c>
    </row>
    <row r="93" spans="1:9" ht="15.75" x14ac:dyDescent="0.25">
      <c r="A93" s="97" t="s">
        <v>28</v>
      </c>
      <c r="B93" s="98"/>
      <c r="C93" s="98"/>
      <c r="D93" s="98"/>
      <c r="E93" s="98"/>
      <c r="F93" s="98"/>
      <c r="G93" s="98"/>
      <c r="H93" s="99"/>
      <c r="I93" s="33">
        <f>SUM(I90:I92)</f>
        <v>38016.720000000001</v>
      </c>
    </row>
    <row r="94" spans="1:9" ht="15.75" x14ac:dyDescent="0.25">
      <c r="A94" s="34"/>
      <c r="B94" s="27"/>
      <c r="C94" s="27"/>
      <c r="D94" s="27"/>
      <c r="E94" s="27"/>
      <c r="F94" s="27"/>
      <c r="G94" s="27"/>
      <c r="H94" s="27"/>
      <c r="I94" s="35"/>
    </row>
    <row r="95" spans="1:9" ht="15.75" x14ac:dyDescent="0.25">
      <c r="A95" s="94" t="s">
        <v>29</v>
      </c>
      <c r="B95" s="95"/>
      <c r="C95" s="95"/>
      <c r="D95" s="95"/>
      <c r="E95" s="95"/>
      <c r="F95" s="95"/>
      <c r="G95" s="95"/>
      <c r="H95" s="95"/>
      <c r="I95" s="96"/>
    </row>
    <row r="96" spans="1:9" ht="31.5" customHeight="1" x14ac:dyDescent="0.25">
      <c r="A96" s="31">
        <v>1</v>
      </c>
      <c r="B96" s="32"/>
      <c r="C96" s="32"/>
      <c r="D96" s="52" t="s">
        <v>76</v>
      </c>
      <c r="E96" s="53" t="s">
        <v>77</v>
      </c>
      <c r="F96" s="52" t="s">
        <v>78</v>
      </c>
      <c r="G96" s="53"/>
      <c r="H96" s="53">
        <v>382687.26</v>
      </c>
      <c r="I96" s="56">
        <f>42.05+3998.76</f>
        <v>4040.8100000000004</v>
      </c>
    </row>
    <row r="97" spans="1:9" ht="0.75" customHeight="1" x14ac:dyDescent="0.25">
      <c r="A97" s="31">
        <v>2</v>
      </c>
      <c r="B97" s="32"/>
      <c r="C97" s="32"/>
      <c r="D97" s="54" t="s">
        <v>80</v>
      </c>
      <c r="E97" s="53" t="s">
        <v>81</v>
      </c>
      <c r="F97" s="55" t="s">
        <v>79</v>
      </c>
      <c r="G97" s="53"/>
      <c r="H97" s="53">
        <v>36624.33</v>
      </c>
      <c r="I97" s="56"/>
    </row>
    <row r="98" spans="1:9" ht="15.75" x14ac:dyDescent="0.25">
      <c r="A98" s="97" t="s">
        <v>30</v>
      </c>
      <c r="B98" s="98"/>
      <c r="C98" s="98"/>
      <c r="D98" s="98"/>
      <c r="E98" s="98"/>
      <c r="F98" s="98"/>
      <c r="G98" s="98"/>
      <c r="H98" s="99"/>
      <c r="I98" s="33">
        <f>SUM(I96:I97)</f>
        <v>4040.8100000000004</v>
      </c>
    </row>
    <row r="99" spans="1:9" ht="15.75" x14ac:dyDescent="0.25">
      <c r="A99" s="34"/>
      <c r="B99" s="27"/>
      <c r="C99" s="27"/>
      <c r="D99" s="27"/>
      <c r="E99" s="27"/>
      <c r="F99" s="27"/>
      <c r="G99" s="27"/>
      <c r="H99" s="27"/>
      <c r="I99" s="35"/>
    </row>
    <row r="100" spans="1:9" ht="15" customHeight="1" x14ac:dyDescent="0.25">
      <c r="A100" s="94" t="s">
        <v>31</v>
      </c>
      <c r="B100" s="95"/>
      <c r="C100" s="95"/>
      <c r="D100" s="95"/>
      <c r="E100" s="95"/>
      <c r="F100" s="95"/>
      <c r="G100" s="95"/>
      <c r="H100" s="95"/>
      <c r="I100" s="96"/>
    </row>
    <row r="101" spans="1:9" ht="15" customHeight="1" x14ac:dyDescent="0.25">
      <c r="A101" s="31">
        <v>1</v>
      </c>
      <c r="B101" s="36"/>
      <c r="C101" s="36"/>
      <c r="D101" s="36" t="s">
        <v>74</v>
      </c>
      <c r="E101" s="36" t="s">
        <v>32</v>
      </c>
      <c r="F101" s="36" t="s">
        <v>33</v>
      </c>
      <c r="G101" s="36"/>
      <c r="H101" s="36">
        <v>9183.6</v>
      </c>
      <c r="I101" s="37">
        <f>885.31+885.31+885.31</f>
        <v>2655.93</v>
      </c>
    </row>
    <row r="102" spans="1:9" ht="18" hidden="1" customHeight="1" x14ac:dyDescent="0.25">
      <c r="A102" s="31">
        <v>2</v>
      </c>
      <c r="B102" s="36"/>
      <c r="C102" s="36"/>
      <c r="D102" s="36"/>
      <c r="E102" s="36"/>
      <c r="F102" s="36"/>
      <c r="G102" s="36"/>
      <c r="H102" s="36"/>
      <c r="I102" s="37"/>
    </row>
    <row r="103" spans="1:9" ht="15.75" x14ac:dyDescent="0.25">
      <c r="A103" s="97" t="s">
        <v>34</v>
      </c>
      <c r="B103" s="98"/>
      <c r="C103" s="98"/>
      <c r="D103" s="98"/>
      <c r="E103" s="98"/>
      <c r="F103" s="98"/>
      <c r="G103" s="98"/>
      <c r="H103" s="99"/>
      <c r="I103" s="33">
        <f>SUM(I101)</f>
        <v>2655.93</v>
      </c>
    </row>
    <row r="104" spans="1:9" ht="15.75" x14ac:dyDescent="0.25">
      <c r="A104" s="34"/>
      <c r="B104" s="27"/>
      <c r="C104" s="27"/>
      <c r="D104" s="27"/>
      <c r="E104" s="27"/>
      <c r="F104" s="27"/>
      <c r="G104" s="27"/>
      <c r="H104" s="27"/>
      <c r="I104" s="35"/>
    </row>
    <row r="105" spans="1:9" ht="15" customHeight="1" x14ac:dyDescent="0.25">
      <c r="A105" s="94" t="s">
        <v>35</v>
      </c>
      <c r="B105" s="95"/>
      <c r="C105" s="95"/>
      <c r="D105" s="95"/>
      <c r="E105" s="95"/>
      <c r="F105" s="95"/>
      <c r="G105" s="95"/>
      <c r="H105" s="95"/>
      <c r="I105" s="96"/>
    </row>
    <row r="106" spans="1:9" hidden="1" x14ac:dyDescent="0.25">
      <c r="A106" s="32">
        <v>1</v>
      </c>
      <c r="B106" s="36"/>
      <c r="C106" s="36"/>
      <c r="D106" s="36" t="s">
        <v>227</v>
      </c>
      <c r="E106" s="36" t="s">
        <v>228</v>
      </c>
      <c r="F106" s="36" t="s">
        <v>226</v>
      </c>
      <c r="G106" s="36" t="s">
        <v>229</v>
      </c>
      <c r="H106" s="36"/>
      <c r="I106" s="37"/>
    </row>
    <row r="107" spans="1:9" hidden="1" x14ac:dyDescent="0.25">
      <c r="A107" s="32">
        <v>2</v>
      </c>
      <c r="B107" s="36"/>
      <c r="C107" s="36"/>
      <c r="D107" s="36"/>
      <c r="E107" s="36"/>
      <c r="F107" s="36"/>
      <c r="G107" s="36"/>
      <c r="H107" s="36"/>
      <c r="I107" s="37"/>
    </row>
    <row r="108" spans="1:9" ht="15.75" x14ac:dyDescent="0.25">
      <c r="A108" s="97" t="s">
        <v>36</v>
      </c>
      <c r="B108" s="98"/>
      <c r="C108" s="98"/>
      <c r="D108" s="98"/>
      <c r="E108" s="98"/>
      <c r="F108" s="98"/>
      <c r="G108" s="98"/>
      <c r="H108" s="99"/>
      <c r="I108" s="38">
        <f>SUM(I106)</f>
        <v>0</v>
      </c>
    </row>
    <row r="109" spans="1:9" ht="15.75" x14ac:dyDescent="0.25">
      <c r="A109" s="94" t="s">
        <v>278</v>
      </c>
      <c r="B109" s="100"/>
      <c r="C109" s="100"/>
      <c r="D109" s="100"/>
      <c r="E109" s="100"/>
      <c r="F109" s="100"/>
      <c r="G109" s="100"/>
      <c r="H109" s="100"/>
      <c r="I109" s="101"/>
    </row>
    <row r="110" spans="1:9" x14ac:dyDescent="0.25">
      <c r="A110" s="32">
        <v>1</v>
      </c>
      <c r="B110" s="36"/>
      <c r="C110" s="36"/>
      <c r="D110" s="80">
        <v>2111</v>
      </c>
      <c r="E110" s="81" t="s">
        <v>279</v>
      </c>
      <c r="F110" s="81"/>
      <c r="G110" s="36"/>
      <c r="H110" s="36"/>
      <c r="I110" s="82">
        <v>398288.24</v>
      </c>
    </row>
    <row r="111" spans="1:9" x14ac:dyDescent="0.25">
      <c r="A111" s="32">
        <v>2</v>
      </c>
      <c r="B111" s="36"/>
      <c r="C111" s="36"/>
      <c r="D111" s="80">
        <v>2120</v>
      </c>
      <c r="E111" s="81" t="s">
        <v>280</v>
      </c>
      <c r="F111" s="36"/>
      <c r="G111" s="36"/>
      <c r="H111" s="36"/>
      <c r="I111" s="82">
        <v>86180.586199999991</v>
      </c>
    </row>
    <row r="112" spans="1:9" ht="15" customHeight="1" x14ac:dyDescent="0.25">
      <c r="A112" s="83"/>
      <c r="B112" s="84"/>
      <c r="C112" s="84"/>
      <c r="D112" s="85"/>
      <c r="E112" s="86"/>
      <c r="F112" s="84"/>
      <c r="G112" s="84"/>
      <c r="H112" s="87"/>
      <c r="I112" s="82"/>
    </row>
    <row r="113" spans="1:9" x14ac:dyDescent="0.25">
      <c r="A113" s="102" t="s">
        <v>281</v>
      </c>
      <c r="B113" s="103"/>
      <c r="C113" s="103"/>
      <c r="D113" s="103"/>
      <c r="E113" s="103"/>
      <c r="F113" s="103"/>
      <c r="G113" s="103"/>
      <c r="H113" s="104"/>
      <c r="I113" s="82">
        <f>I111+I110+I103+I98+I93+I87+I74+I56+I22+I16</f>
        <v>644321.62619999994</v>
      </c>
    </row>
    <row r="114" spans="1:9" x14ac:dyDescent="0.25">
      <c r="A114" s="1"/>
      <c r="B114" s="88"/>
      <c r="C114" s="88"/>
      <c r="D114" s="88"/>
      <c r="E114" s="88"/>
      <c r="F114" s="88"/>
      <c r="G114" s="88"/>
      <c r="H114" s="88"/>
      <c r="I114" s="88"/>
    </row>
    <row r="115" spans="1:9" ht="18.75" x14ac:dyDescent="0.3">
      <c r="A115" s="1"/>
      <c r="B115" s="89"/>
      <c r="C115" s="39" t="s">
        <v>37</v>
      </c>
      <c r="D115" s="40"/>
      <c r="E115" s="90" t="s">
        <v>282</v>
      </c>
      <c r="F115" s="90"/>
      <c r="G115" s="90"/>
      <c r="H115" s="105" t="s">
        <v>283</v>
      </c>
      <c r="I115" s="105"/>
    </row>
  </sheetData>
  <mergeCells count="27">
    <mergeCell ref="A109:I109"/>
    <mergeCell ref="A98:H98"/>
    <mergeCell ref="A100:I100"/>
    <mergeCell ref="A103:H103"/>
    <mergeCell ref="A105:I105"/>
    <mergeCell ref="A108:H108"/>
    <mergeCell ref="A82:H82"/>
    <mergeCell ref="A84:I84"/>
    <mergeCell ref="A87:H87"/>
    <mergeCell ref="A89:I89"/>
    <mergeCell ref="A95:I95"/>
    <mergeCell ref="A113:H113"/>
    <mergeCell ref="H115:I115"/>
    <mergeCell ref="A22:H22"/>
    <mergeCell ref="A3:I3"/>
    <mergeCell ref="A5:I5"/>
    <mergeCell ref="A9:I9"/>
    <mergeCell ref="A16:H16"/>
    <mergeCell ref="A18:I18"/>
    <mergeCell ref="A93:H93"/>
    <mergeCell ref="A24:I24"/>
    <mergeCell ref="A32:I32"/>
    <mergeCell ref="A56:H56"/>
    <mergeCell ref="A58:I58"/>
    <mergeCell ref="A69:H69"/>
    <mergeCell ref="A74:H74"/>
    <mergeCell ref="A76:I76"/>
  </mergeCells>
  <phoneticPr fontId="13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3F64-B07D-41D2-BEC5-FCBF1C085748}">
  <dimension ref="A1:U119"/>
  <sheetViews>
    <sheetView topLeftCell="A86" workbookViewId="0">
      <selection activeCell="H116" sqref="H116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0" max="10" width="12.140625" bestFit="1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252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78"/>
      <c r="B6" s="78"/>
      <c r="C6" s="78"/>
      <c r="D6" s="78"/>
      <c r="E6" s="78"/>
      <c r="F6" s="78"/>
      <c r="G6" s="78"/>
      <c r="H6" s="78"/>
      <c r="I6" s="78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5.2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21" customHeight="1" x14ac:dyDescent="0.25">
      <c r="A10" s="7">
        <v>1</v>
      </c>
      <c r="B10" s="8"/>
      <c r="C10" s="9"/>
      <c r="D10" s="10" t="s">
        <v>258</v>
      </c>
      <c r="E10" s="11" t="s">
        <v>40</v>
      </c>
      <c r="F10" s="12" t="s">
        <v>41</v>
      </c>
      <c r="G10" s="13">
        <v>115</v>
      </c>
      <c r="H10" s="14">
        <v>15000</v>
      </c>
      <c r="I10" s="14">
        <v>15000</v>
      </c>
    </row>
    <row r="11" spans="1:9" ht="15.75" x14ac:dyDescent="0.25">
      <c r="A11" s="7">
        <v>2</v>
      </c>
      <c r="B11" s="8"/>
      <c r="C11" s="9"/>
      <c r="D11" t="s">
        <v>271</v>
      </c>
      <c r="E11" s="11" t="s">
        <v>272</v>
      </c>
      <c r="F11" t="s">
        <v>273</v>
      </c>
      <c r="G11" s="13" t="s">
        <v>274</v>
      </c>
      <c r="H11" s="14">
        <v>15048</v>
      </c>
      <c r="I11" s="14">
        <v>15048</v>
      </c>
    </row>
    <row r="12" spans="1:9" ht="12.75" customHeight="1" x14ac:dyDescent="0.25">
      <c r="A12" s="7">
        <v>3</v>
      </c>
      <c r="B12" s="8"/>
      <c r="C12" s="9"/>
      <c r="D12" s="10" t="s">
        <v>259</v>
      </c>
      <c r="E12" s="11" t="s">
        <v>174</v>
      </c>
      <c r="F12" s="12" t="s">
        <v>175</v>
      </c>
      <c r="G12" s="13" t="s">
        <v>260</v>
      </c>
      <c r="H12" s="14">
        <v>10000</v>
      </c>
      <c r="I12" s="14">
        <f>5016+4984</f>
        <v>10000</v>
      </c>
    </row>
    <row r="13" spans="1:9" ht="15.75" x14ac:dyDescent="0.25">
      <c r="A13" s="7">
        <v>4</v>
      </c>
      <c r="B13" s="8"/>
      <c r="C13" s="9"/>
      <c r="D13" t="s">
        <v>263</v>
      </c>
      <c r="E13" s="11" t="s">
        <v>262</v>
      </c>
      <c r="F13" t="s">
        <v>261</v>
      </c>
      <c r="G13" s="13" t="s">
        <v>264</v>
      </c>
      <c r="H13" s="14">
        <v>15260</v>
      </c>
      <c r="I13" s="14">
        <v>15260</v>
      </c>
    </row>
    <row r="14" spans="1:9" ht="15.75" hidden="1" x14ac:dyDescent="0.25">
      <c r="A14" s="7">
        <v>4</v>
      </c>
      <c r="B14" s="8"/>
      <c r="C14" s="9"/>
      <c r="D14" s="10"/>
      <c r="E14" s="11"/>
      <c r="F14" s="12"/>
      <c r="G14" s="13"/>
      <c r="H14" s="14"/>
      <c r="I14" s="14"/>
    </row>
    <row r="15" spans="1:9" ht="15.75" hidden="1" x14ac:dyDescent="0.25">
      <c r="A15" s="7">
        <v>5</v>
      </c>
      <c r="B15" s="8"/>
      <c r="C15" s="9"/>
      <c r="D15" s="10"/>
      <c r="E15" s="11"/>
      <c r="F15" s="12"/>
      <c r="G15" s="13"/>
      <c r="H15" s="14"/>
      <c r="I15" s="14"/>
    </row>
    <row r="16" spans="1:9" ht="12" hidden="1" customHeight="1" x14ac:dyDescent="0.25">
      <c r="A16" s="7">
        <v>6</v>
      </c>
      <c r="B16" s="8"/>
      <c r="C16" s="9"/>
      <c r="D16" s="10"/>
      <c r="E16" s="11"/>
      <c r="F16" s="12"/>
      <c r="G16" s="13"/>
      <c r="H16" s="14"/>
      <c r="I16" s="14"/>
    </row>
    <row r="17" spans="1:10" ht="18.75" x14ac:dyDescent="0.25">
      <c r="A17" s="114" t="s">
        <v>11</v>
      </c>
      <c r="B17" s="115"/>
      <c r="C17" s="115"/>
      <c r="D17" s="115"/>
      <c r="E17" s="115"/>
      <c r="F17" s="115"/>
      <c r="G17" s="115"/>
      <c r="H17" s="116"/>
      <c r="I17" s="51">
        <f>SUM(I10:I16)</f>
        <v>55308</v>
      </c>
    </row>
    <row r="18" spans="1:10" ht="18.75" x14ac:dyDescent="0.3">
      <c r="A18" s="16"/>
      <c r="B18" s="17"/>
      <c r="C18" s="17"/>
      <c r="D18" s="17"/>
      <c r="E18" s="17"/>
      <c r="F18" s="17"/>
      <c r="G18" s="17"/>
      <c r="H18" s="17"/>
      <c r="I18" s="18"/>
    </row>
    <row r="19" spans="1:10" ht="12" customHeight="1" x14ac:dyDescent="0.25">
      <c r="A19" s="94" t="s">
        <v>12</v>
      </c>
      <c r="B19" s="95"/>
      <c r="C19" s="95"/>
      <c r="D19" s="95"/>
      <c r="E19" s="95"/>
      <c r="F19" s="95"/>
      <c r="G19" s="95"/>
      <c r="H19" s="95"/>
      <c r="I19" s="96"/>
    </row>
    <row r="20" spans="1:10" ht="27" hidden="1" customHeight="1" x14ac:dyDescent="0.25">
      <c r="A20" s="13">
        <v>1</v>
      </c>
      <c r="B20" s="8"/>
      <c r="C20" s="13"/>
      <c r="D20" s="13"/>
      <c r="E20" s="11"/>
      <c r="F20" s="13"/>
      <c r="G20" s="13"/>
      <c r="H20" s="14"/>
      <c r="I20" s="14"/>
    </row>
    <row r="21" spans="1:10" ht="14.25" hidden="1" customHeight="1" x14ac:dyDescent="0.25">
      <c r="A21" s="13">
        <v>2</v>
      </c>
      <c r="B21" s="8"/>
      <c r="C21" s="13"/>
      <c r="D21" s="13"/>
      <c r="E21" s="11"/>
      <c r="F21" s="13"/>
      <c r="G21" s="13"/>
      <c r="H21" s="14"/>
      <c r="I21" s="14"/>
    </row>
    <row r="22" spans="1:10" ht="15" hidden="1" customHeight="1" x14ac:dyDescent="0.25">
      <c r="A22" s="13">
        <v>3</v>
      </c>
      <c r="B22" s="8"/>
      <c r="C22" s="13"/>
      <c r="D22" s="13"/>
      <c r="E22" s="11"/>
      <c r="F22" s="13"/>
      <c r="G22" s="13"/>
      <c r="H22" s="14"/>
      <c r="I22" s="14"/>
    </row>
    <row r="23" spans="1:10" ht="18.75" x14ac:dyDescent="0.25">
      <c r="A23" s="114" t="s">
        <v>13</v>
      </c>
      <c r="B23" s="115"/>
      <c r="C23" s="115"/>
      <c r="D23" s="115"/>
      <c r="E23" s="115"/>
      <c r="F23" s="115"/>
      <c r="G23" s="115"/>
      <c r="H23" s="116"/>
      <c r="I23" s="51">
        <f>I20</f>
        <v>0</v>
      </c>
    </row>
    <row r="24" spans="1:10" ht="18.75" x14ac:dyDescent="0.25">
      <c r="A24" s="19"/>
      <c r="B24" s="20"/>
      <c r="C24" s="20"/>
      <c r="D24" s="20"/>
      <c r="E24" s="20"/>
      <c r="F24" s="20"/>
      <c r="G24" s="20"/>
      <c r="H24" s="20"/>
      <c r="I24" s="18"/>
    </row>
    <row r="25" spans="1:10" ht="15" customHeight="1" x14ac:dyDescent="0.25">
      <c r="A25" s="94" t="s">
        <v>14</v>
      </c>
      <c r="B25" s="95"/>
      <c r="C25" s="95"/>
      <c r="D25" s="95"/>
      <c r="E25" s="95"/>
      <c r="F25" s="95"/>
      <c r="G25" s="95"/>
      <c r="H25" s="95"/>
      <c r="I25" s="96"/>
    </row>
    <row r="26" spans="1:10" ht="33.75" customHeight="1" x14ac:dyDescent="0.25">
      <c r="A26" s="12">
        <v>1</v>
      </c>
      <c r="B26" s="8"/>
      <c r="C26" s="10"/>
      <c r="D26" s="10" t="s">
        <v>82</v>
      </c>
      <c r="E26" s="21" t="s">
        <v>105</v>
      </c>
      <c r="F26" s="10" t="s">
        <v>100</v>
      </c>
      <c r="G26" s="13" t="s">
        <v>119</v>
      </c>
      <c r="H26" s="14">
        <v>98338</v>
      </c>
      <c r="I26" s="14">
        <f>5021.64+6172.8</f>
        <v>11194.44</v>
      </c>
    </row>
    <row r="27" spans="1:10" ht="13.5" customHeight="1" x14ac:dyDescent="0.25">
      <c r="A27" s="12">
        <v>5</v>
      </c>
      <c r="B27" s="8"/>
      <c r="C27" s="10"/>
      <c r="D27" s="10" t="s">
        <v>207</v>
      </c>
      <c r="E27" s="21" t="s">
        <v>47</v>
      </c>
      <c r="F27" s="10" t="s">
        <v>46</v>
      </c>
      <c r="G27" s="13" t="s">
        <v>48</v>
      </c>
      <c r="H27" s="14">
        <v>3180</v>
      </c>
      <c r="I27" s="14">
        <v>420</v>
      </c>
    </row>
    <row r="28" spans="1:10" ht="14.25" customHeight="1" x14ac:dyDescent="0.25">
      <c r="A28" s="12">
        <v>1</v>
      </c>
      <c r="B28" s="8"/>
      <c r="C28" s="10"/>
      <c r="D28" s="10" t="s">
        <v>86</v>
      </c>
      <c r="E28" s="21" t="s">
        <v>75</v>
      </c>
      <c r="F28" s="10" t="s">
        <v>102</v>
      </c>
      <c r="G28" s="13" t="s">
        <v>116</v>
      </c>
      <c r="H28" s="14">
        <v>110000</v>
      </c>
      <c r="I28" s="14">
        <f>1883.76+2482.7+2658.44+2185.76+3622.15+2185.77</f>
        <v>15018.58</v>
      </c>
    </row>
    <row r="29" spans="1:10" ht="14.25" customHeight="1" x14ac:dyDescent="0.25">
      <c r="A29" s="12">
        <v>2</v>
      </c>
      <c r="B29" s="8"/>
      <c r="C29" s="10"/>
      <c r="D29" s="10" t="s">
        <v>99</v>
      </c>
      <c r="E29" s="21" t="s">
        <v>15</v>
      </c>
      <c r="F29" s="10" t="s">
        <v>104</v>
      </c>
      <c r="G29" s="13" t="s">
        <v>42</v>
      </c>
      <c r="H29" s="14">
        <v>49500</v>
      </c>
      <c r="I29" s="14">
        <f>718.8+958.4+958.4+1884.12+718.8+2396</f>
        <v>7634.5199999999995</v>
      </c>
    </row>
    <row r="30" spans="1:10" ht="15" customHeight="1" x14ac:dyDescent="0.25">
      <c r="A30" s="12">
        <v>13</v>
      </c>
      <c r="B30" s="8"/>
      <c r="C30" s="10"/>
      <c r="D30" s="10" t="s">
        <v>276</v>
      </c>
      <c r="E30" s="21" t="s">
        <v>156</v>
      </c>
      <c r="F30" s="10" t="s">
        <v>103</v>
      </c>
      <c r="G30" s="13" t="s">
        <v>277</v>
      </c>
      <c r="H30" s="14">
        <v>830.31</v>
      </c>
      <c r="I30" s="14">
        <v>830.31</v>
      </c>
    </row>
    <row r="31" spans="1:10" ht="12.75" customHeight="1" x14ac:dyDescent="0.25">
      <c r="A31" s="12">
        <v>4</v>
      </c>
      <c r="B31" s="8"/>
      <c r="C31" s="10"/>
      <c r="D31" s="10" t="s">
        <v>93</v>
      </c>
      <c r="E31" s="21" t="s">
        <v>109</v>
      </c>
      <c r="F31" s="10" t="s">
        <v>103</v>
      </c>
      <c r="G31" s="13" t="s">
        <v>230</v>
      </c>
      <c r="H31" s="14">
        <v>49950</v>
      </c>
      <c r="I31" s="14">
        <f>5457.5+1475+4425</f>
        <v>11357.5</v>
      </c>
    </row>
    <row r="32" spans="1:10" ht="13.5" customHeight="1" x14ac:dyDescent="0.25">
      <c r="A32" s="12">
        <v>5</v>
      </c>
      <c r="B32" s="8"/>
      <c r="C32" s="10"/>
      <c r="D32" s="10" t="s">
        <v>97</v>
      </c>
      <c r="E32" s="21" t="s">
        <v>47</v>
      </c>
      <c r="F32" s="10" t="s">
        <v>103</v>
      </c>
      <c r="G32" s="13" t="s">
        <v>122</v>
      </c>
      <c r="H32" s="14">
        <v>30288</v>
      </c>
      <c r="I32" s="14">
        <f>1140+1921.5</f>
        <v>3061.5</v>
      </c>
      <c r="J32" s="79"/>
    </row>
    <row r="33" spans="1:9" ht="13.5" customHeight="1" x14ac:dyDescent="0.25">
      <c r="A33" s="26"/>
      <c r="B33" s="41"/>
      <c r="C33" s="73"/>
      <c r="D33" s="73"/>
      <c r="E33" s="42"/>
      <c r="F33" s="73"/>
      <c r="G33" s="74"/>
      <c r="H33" s="75"/>
      <c r="I33" s="77">
        <f>SUM(I26:I32)</f>
        <v>49516.85</v>
      </c>
    </row>
    <row r="34" spans="1:9" ht="14.25" customHeight="1" x14ac:dyDescent="0.25">
      <c r="A34" s="117" t="s">
        <v>231</v>
      </c>
      <c r="B34" s="118"/>
      <c r="C34" s="118"/>
      <c r="D34" s="118"/>
      <c r="E34" s="118"/>
      <c r="F34" s="118"/>
      <c r="G34" s="118"/>
      <c r="H34" s="118"/>
      <c r="I34" s="119"/>
    </row>
    <row r="35" spans="1:9" ht="18" customHeight="1" x14ac:dyDescent="0.25">
      <c r="A35" s="12">
        <v>21</v>
      </c>
      <c r="B35" s="8"/>
      <c r="C35" s="10"/>
      <c r="D35" s="10" t="s">
        <v>98</v>
      </c>
      <c r="E35" s="21" t="s">
        <v>121</v>
      </c>
      <c r="F35" s="10" t="s">
        <v>103</v>
      </c>
      <c r="G35" s="13" t="s">
        <v>123</v>
      </c>
      <c r="H35" s="14">
        <v>49500</v>
      </c>
      <c r="I35" s="14">
        <v>18315</v>
      </c>
    </row>
    <row r="36" spans="1:9" x14ac:dyDescent="0.25">
      <c r="A36" s="12">
        <v>1</v>
      </c>
      <c r="B36" s="8"/>
      <c r="C36" s="10"/>
      <c r="D36" s="10" t="s">
        <v>161</v>
      </c>
      <c r="E36" s="21" t="s">
        <v>162</v>
      </c>
      <c r="F36" s="10" t="s">
        <v>103</v>
      </c>
      <c r="G36" s="13" t="s">
        <v>157</v>
      </c>
      <c r="H36" s="14">
        <v>37500</v>
      </c>
      <c r="I36" s="14">
        <f>900+1800</f>
        <v>2700</v>
      </c>
    </row>
    <row r="37" spans="1:9" x14ac:dyDescent="0.25">
      <c r="A37" s="12">
        <v>2</v>
      </c>
      <c r="B37" s="8"/>
      <c r="C37" s="10"/>
      <c r="D37" s="10" t="s">
        <v>94</v>
      </c>
      <c r="E37" s="21" t="s">
        <v>110</v>
      </c>
      <c r="F37" s="10" t="s">
        <v>103</v>
      </c>
      <c r="G37" s="13" t="s">
        <v>111</v>
      </c>
      <c r="H37" s="14">
        <v>49544</v>
      </c>
      <c r="I37" s="14">
        <f>1309+1240.4</f>
        <v>2549.4</v>
      </c>
    </row>
    <row r="38" spans="1:9" ht="12" customHeight="1" x14ac:dyDescent="0.25">
      <c r="A38" s="12">
        <v>3</v>
      </c>
      <c r="B38" s="8"/>
      <c r="C38" s="10"/>
      <c r="D38" s="10" t="s">
        <v>95</v>
      </c>
      <c r="E38" s="21" t="s">
        <v>112</v>
      </c>
      <c r="F38" s="10" t="s">
        <v>103</v>
      </c>
      <c r="G38" s="13" t="s">
        <v>113</v>
      </c>
      <c r="H38" s="14">
        <v>37000</v>
      </c>
      <c r="I38" s="14">
        <f>1773+4824</f>
        <v>6597</v>
      </c>
    </row>
    <row r="39" spans="1:9" ht="2.25" hidden="1" customHeight="1" x14ac:dyDescent="0.25">
      <c r="A39" s="12">
        <v>19</v>
      </c>
      <c r="B39" s="8"/>
      <c r="C39" s="10"/>
      <c r="D39" s="10"/>
      <c r="E39" s="21"/>
      <c r="F39" s="10"/>
      <c r="G39" s="13"/>
      <c r="H39" s="14"/>
      <c r="I39" s="14"/>
    </row>
    <row r="40" spans="1:9" ht="15" customHeight="1" x14ac:dyDescent="0.25">
      <c r="A40" s="12">
        <v>13</v>
      </c>
      <c r="B40" s="8"/>
      <c r="C40" s="10"/>
      <c r="D40" s="10" t="s">
        <v>240</v>
      </c>
      <c r="E40" s="21" t="s">
        <v>156</v>
      </c>
      <c r="F40" s="10" t="s">
        <v>103</v>
      </c>
      <c r="G40" s="13" t="s">
        <v>241</v>
      </c>
      <c r="H40" s="14">
        <v>3069.1</v>
      </c>
      <c r="I40" s="14"/>
    </row>
    <row r="41" spans="1:9" ht="13.5" customHeight="1" x14ac:dyDescent="0.25">
      <c r="A41" s="12">
        <v>3</v>
      </c>
      <c r="B41" s="8"/>
      <c r="C41" s="10"/>
      <c r="D41" s="10" t="s">
        <v>242</v>
      </c>
      <c r="E41" s="21" t="s">
        <v>217</v>
      </c>
      <c r="F41" s="10" t="s">
        <v>103</v>
      </c>
      <c r="G41" s="13" t="s">
        <v>243</v>
      </c>
      <c r="H41" s="14">
        <v>49647.5</v>
      </c>
      <c r="I41" s="14">
        <f>5278.5+17546</f>
        <v>22824.5</v>
      </c>
    </row>
    <row r="42" spans="1:9" ht="0.75" customHeight="1" x14ac:dyDescent="0.25">
      <c r="A42" s="12">
        <v>14</v>
      </c>
      <c r="B42" s="8"/>
      <c r="C42" s="10"/>
      <c r="D42" s="10" t="s">
        <v>238</v>
      </c>
      <c r="E42" s="21" t="s">
        <v>159</v>
      </c>
      <c r="F42" s="10" t="s">
        <v>103</v>
      </c>
      <c r="G42" s="13" t="s">
        <v>239</v>
      </c>
      <c r="H42" s="14">
        <v>420</v>
      </c>
      <c r="I42" s="14"/>
    </row>
    <row r="43" spans="1:9" ht="15" customHeight="1" x14ac:dyDescent="0.25">
      <c r="A43" s="12">
        <v>27</v>
      </c>
      <c r="B43" s="8"/>
      <c r="C43" s="10"/>
      <c r="D43" s="10" t="s">
        <v>107</v>
      </c>
      <c r="E43" s="21" t="s">
        <v>47</v>
      </c>
      <c r="F43" s="10" t="s">
        <v>106</v>
      </c>
      <c r="G43" s="13" t="s">
        <v>108</v>
      </c>
      <c r="H43" s="14">
        <v>2880</v>
      </c>
      <c r="I43" s="14">
        <v>516</v>
      </c>
    </row>
    <row r="44" spans="1:9" ht="24" customHeight="1" x14ac:dyDescent="0.25">
      <c r="A44" s="12">
        <v>7</v>
      </c>
      <c r="B44" s="8"/>
      <c r="C44" s="10"/>
      <c r="D44" s="10" t="s">
        <v>87</v>
      </c>
      <c r="E44" s="21" t="s">
        <v>124</v>
      </c>
      <c r="F44" s="10" t="s">
        <v>103</v>
      </c>
      <c r="G44" s="13" t="s">
        <v>125</v>
      </c>
      <c r="H44" s="14">
        <v>22000</v>
      </c>
      <c r="I44" s="14">
        <f>484+6477.9</f>
        <v>6961.9</v>
      </c>
    </row>
    <row r="45" spans="1:9" ht="14.25" customHeight="1" x14ac:dyDescent="0.25">
      <c r="A45" s="12">
        <v>8</v>
      </c>
      <c r="B45" s="8"/>
      <c r="C45" s="10"/>
      <c r="D45" s="10" t="s">
        <v>88</v>
      </c>
      <c r="E45" s="21" t="s">
        <v>126</v>
      </c>
      <c r="F45" s="10" t="s">
        <v>103</v>
      </c>
      <c r="G45" s="13" t="s">
        <v>127</v>
      </c>
      <c r="H45" s="14">
        <v>2305</v>
      </c>
      <c r="I45" s="14">
        <v>783.6</v>
      </c>
    </row>
    <row r="46" spans="1:9" ht="13.5" hidden="1" customHeight="1" x14ac:dyDescent="0.25">
      <c r="A46" s="12">
        <v>4</v>
      </c>
      <c r="B46" s="8"/>
      <c r="C46" s="10"/>
      <c r="D46" s="10" t="s">
        <v>89</v>
      </c>
      <c r="E46" s="21" t="s">
        <v>128</v>
      </c>
      <c r="F46" s="10" t="s">
        <v>103</v>
      </c>
      <c r="G46" s="13" t="s">
        <v>129</v>
      </c>
      <c r="H46" s="14">
        <v>2244</v>
      </c>
      <c r="I46" s="14"/>
    </row>
    <row r="47" spans="1:9" ht="15.75" customHeight="1" x14ac:dyDescent="0.25">
      <c r="A47" s="12">
        <v>5</v>
      </c>
      <c r="B47" s="8"/>
      <c r="C47" s="10"/>
      <c r="D47" s="10" t="s">
        <v>90</v>
      </c>
      <c r="E47" s="21" t="s">
        <v>130</v>
      </c>
      <c r="F47" s="10" t="s">
        <v>103</v>
      </c>
      <c r="G47" s="13" t="s">
        <v>131</v>
      </c>
      <c r="H47" s="14">
        <v>9000</v>
      </c>
      <c r="I47" s="14">
        <v>300</v>
      </c>
    </row>
    <row r="48" spans="1:9" ht="0.75" hidden="1" customHeight="1" x14ac:dyDescent="0.25">
      <c r="A48" s="12">
        <v>11</v>
      </c>
      <c r="B48" s="8"/>
      <c r="C48" s="10"/>
      <c r="D48" s="10" t="s">
        <v>91</v>
      </c>
      <c r="E48" s="21" t="s">
        <v>134</v>
      </c>
      <c r="F48" s="10" t="s">
        <v>103</v>
      </c>
      <c r="G48" s="13" t="s">
        <v>132</v>
      </c>
      <c r="H48" s="14">
        <v>2944.5</v>
      </c>
      <c r="I48" s="14"/>
    </row>
    <row r="49" spans="1:12" hidden="1" x14ac:dyDescent="0.25">
      <c r="A49" s="12">
        <v>6</v>
      </c>
      <c r="B49" s="8"/>
      <c r="C49" s="10"/>
      <c r="D49" s="10" t="s">
        <v>209</v>
      </c>
      <c r="E49" s="21" t="s">
        <v>216</v>
      </c>
      <c r="F49" s="10" t="s">
        <v>103</v>
      </c>
      <c r="G49" s="13" t="s">
        <v>208</v>
      </c>
      <c r="H49" s="14">
        <v>14400</v>
      </c>
      <c r="I49" s="14"/>
    </row>
    <row r="50" spans="1:12" ht="26.25" hidden="1" customHeight="1" x14ac:dyDescent="0.25">
      <c r="A50" s="12">
        <v>7</v>
      </c>
      <c r="B50" s="8"/>
      <c r="C50" s="10"/>
      <c r="D50" s="10" t="s">
        <v>214</v>
      </c>
      <c r="E50" s="21" t="s">
        <v>49</v>
      </c>
      <c r="F50" s="10" t="s">
        <v>101</v>
      </c>
      <c r="G50" s="13" t="s">
        <v>215</v>
      </c>
      <c r="H50" s="14">
        <v>11945.09</v>
      </c>
      <c r="I50" s="14"/>
    </row>
    <row r="51" spans="1:12" ht="17.25" hidden="1" customHeight="1" x14ac:dyDescent="0.25">
      <c r="A51" s="12">
        <v>8</v>
      </c>
      <c r="B51" s="8"/>
      <c r="C51" s="10"/>
      <c r="D51" s="10" t="s">
        <v>246</v>
      </c>
      <c r="E51" s="21" t="s">
        <v>49</v>
      </c>
      <c r="F51" s="10" t="s">
        <v>101</v>
      </c>
      <c r="G51" s="13" t="s">
        <v>247</v>
      </c>
      <c r="H51" s="14">
        <v>12618.92</v>
      </c>
      <c r="I51" s="14"/>
    </row>
    <row r="52" spans="1:12" ht="17.25" customHeight="1" x14ac:dyDescent="0.25">
      <c r="A52" s="12">
        <v>8</v>
      </c>
      <c r="B52" s="8"/>
      <c r="C52" s="10"/>
      <c r="D52" s="10" t="s">
        <v>244</v>
      </c>
      <c r="E52" s="21" t="s">
        <v>49</v>
      </c>
      <c r="F52" s="10" t="s">
        <v>101</v>
      </c>
      <c r="G52" s="13" t="s">
        <v>245</v>
      </c>
      <c r="H52" s="14">
        <v>831</v>
      </c>
      <c r="I52" s="14">
        <v>99.6</v>
      </c>
    </row>
    <row r="53" spans="1:12" ht="18" customHeight="1" x14ac:dyDescent="0.25">
      <c r="A53" s="12">
        <v>9</v>
      </c>
      <c r="B53" s="8"/>
      <c r="C53" s="10"/>
      <c r="D53" s="10" t="s">
        <v>163</v>
      </c>
      <c r="E53" s="21" t="s">
        <v>164</v>
      </c>
      <c r="F53" s="10" t="s">
        <v>165</v>
      </c>
      <c r="G53" s="13" t="s">
        <v>166</v>
      </c>
      <c r="H53" s="14">
        <v>41222</v>
      </c>
      <c r="I53" s="14">
        <f>3040+2989</f>
        <v>6029</v>
      </c>
    </row>
    <row r="54" spans="1:12" ht="18" customHeight="1" x14ac:dyDescent="0.25">
      <c r="A54" s="12">
        <v>9</v>
      </c>
      <c r="B54" s="8"/>
      <c r="C54" s="10"/>
      <c r="D54" s="10" t="s">
        <v>211</v>
      </c>
      <c r="E54" s="21" t="s">
        <v>254</v>
      </c>
      <c r="F54" s="10" t="s">
        <v>165</v>
      </c>
      <c r="G54" s="13" t="s">
        <v>253</v>
      </c>
      <c r="H54" s="14">
        <v>5200</v>
      </c>
      <c r="I54" s="14">
        <f>214+400</f>
        <v>614</v>
      </c>
    </row>
    <row r="55" spans="1:12" x14ac:dyDescent="0.25">
      <c r="A55" s="12">
        <v>10</v>
      </c>
      <c r="B55" s="8"/>
      <c r="C55" s="10"/>
      <c r="D55" s="10" t="s">
        <v>270</v>
      </c>
      <c r="E55" s="21" t="s">
        <v>114</v>
      </c>
      <c r="F55" s="10" t="s">
        <v>103</v>
      </c>
      <c r="G55" s="13" t="s">
        <v>213</v>
      </c>
      <c r="H55" s="14">
        <v>14000</v>
      </c>
      <c r="I55" s="14">
        <f>8414+5586</f>
        <v>14000</v>
      </c>
      <c r="J55" s="79"/>
    </row>
    <row r="56" spans="1:12" ht="16.5" hidden="1" customHeight="1" x14ac:dyDescent="0.25">
      <c r="A56" s="12">
        <v>11</v>
      </c>
      <c r="B56" s="8"/>
      <c r="C56" s="10"/>
      <c r="D56" s="10" t="s">
        <v>211</v>
      </c>
      <c r="E56" s="21" t="s">
        <v>168</v>
      </c>
      <c r="F56" s="10" t="s">
        <v>165</v>
      </c>
      <c r="G56" s="13" t="s">
        <v>169</v>
      </c>
      <c r="H56" s="14">
        <v>5200</v>
      </c>
      <c r="I56" s="14"/>
    </row>
    <row r="57" spans="1:12" ht="15.75" hidden="1" customHeight="1" x14ac:dyDescent="0.25">
      <c r="A57" s="12">
        <v>27</v>
      </c>
      <c r="B57" s="8"/>
      <c r="C57" s="10"/>
      <c r="D57" s="10" t="s">
        <v>107</v>
      </c>
      <c r="E57" s="21" t="s">
        <v>47</v>
      </c>
      <c r="F57" s="10" t="s">
        <v>106</v>
      </c>
      <c r="G57" s="13" t="s">
        <v>108</v>
      </c>
      <c r="H57" s="14">
        <v>2880</v>
      </c>
      <c r="I57" s="14"/>
    </row>
    <row r="58" spans="1:12" ht="15.75" customHeight="1" x14ac:dyDescent="0.25">
      <c r="A58" s="26"/>
      <c r="B58" s="41"/>
      <c r="C58" s="73"/>
      <c r="D58" s="73"/>
      <c r="E58" s="42"/>
      <c r="F58" s="73"/>
      <c r="G58" s="74"/>
      <c r="H58" s="76"/>
      <c r="I58" s="47">
        <f>SUM(I35:I56)</f>
        <v>82290</v>
      </c>
    </row>
    <row r="59" spans="1:12" ht="18" customHeight="1" x14ac:dyDescent="0.25">
      <c r="A59" s="106" t="s">
        <v>18</v>
      </c>
      <c r="B59" s="107"/>
      <c r="C59" s="107"/>
      <c r="D59" s="107"/>
      <c r="E59" s="107"/>
      <c r="F59" s="107"/>
      <c r="G59" s="107"/>
      <c r="H59" s="108"/>
      <c r="I59" s="48">
        <f>I58+I33</f>
        <v>131806.85</v>
      </c>
      <c r="J59" s="71"/>
      <c r="L59" s="65"/>
    </row>
    <row r="60" spans="1:12" ht="18.75" x14ac:dyDescent="0.25">
      <c r="A60" s="23"/>
      <c r="B60" s="24"/>
      <c r="C60" s="24"/>
      <c r="D60" s="24"/>
      <c r="E60" s="24"/>
      <c r="F60" s="24"/>
      <c r="G60" s="24"/>
      <c r="H60" s="24"/>
      <c r="I60" s="18"/>
    </row>
    <row r="61" spans="1:12" ht="12" customHeight="1" x14ac:dyDescent="0.25">
      <c r="A61" s="94" t="s">
        <v>19</v>
      </c>
      <c r="B61" s="95"/>
      <c r="C61" s="95"/>
      <c r="D61" s="95"/>
      <c r="E61" s="95"/>
      <c r="F61" s="95"/>
      <c r="G61" s="95"/>
      <c r="H61" s="95"/>
      <c r="I61" s="96"/>
    </row>
    <row r="62" spans="1:12" ht="27.75" customHeight="1" x14ac:dyDescent="0.25">
      <c r="A62" s="12">
        <v>1</v>
      </c>
      <c r="B62" s="8"/>
      <c r="C62" s="11"/>
      <c r="D62" s="12" t="s">
        <v>20</v>
      </c>
      <c r="E62" s="11" t="s">
        <v>54</v>
      </c>
      <c r="F62" s="12" t="s">
        <v>21</v>
      </c>
      <c r="G62" s="12"/>
      <c r="H62" s="25">
        <v>7920</v>
      </c>
      <c r="I62" s="14">
        <f>660*2</f>
        <v>1320</v>
      </c>
    </row>
    <row r="63" spans="1:12" ht="15" customHeight="1" x14ac:dyDescent="0.25">
      <c r="A63" s="12">
        <v>2</v>
      </c>
      <c r="B63" s="8"/>
      <c r="C63" s="11"/>
      <c r="D63" s="12" t="s">
        <v>65</v>
      </c>
      <c r="E63" s="11" t="s">
        <v>66</v>
      </c>
      <c r="F63" s="12" t="s">
        <v>67</v>
      </c>
      <c r="G63" s="12"/>
      <c r="H63" s="25">
        <v>11820</v>
      </c>
      <c r="I63" s="14">
        <f>1970+1970+3940</f>
        <v>7880</v>
      </c>
    </row>
    <row r="64" spans="1:12" ht="21" customHeight="1" x14ac:dyDescent="0.25">
      <c r="A64" s="12">
        <v>3</v>
      </c>
      <c r="B64" s="8"/>
      <c r="C64" s="11"/>
      <c r="D64" s="12" t="s">
        <v>268</v>
      </c>
      <c r="E64" s="11" t="s">
        <v>269</v>
      </c>
      <c r="F64" s="12" t="s">
        <v>182</v>
      </c>
      <c r="G64" s="12"/>
      <c r="H64" s="25">
        <v>21610</v>
      </c>
      <c r="I64" s="14">
        <f>4150+6800+5600+5060</f>
        <v>21610</v>
      </c>
    </row>
    <row r="65" spans="1:21" ht="18.75" customHeight="1" x14ac:dyDescent="0.25">
      <c r="A65" s="12">
        <v>3</v>
      </c>
      <c r="B65" s="8"/>
      <c r="C65" s="11"/>
      <c r="D65" s="12" t="s">
        <v>275</v>
      </c>
      <c r="E65" s="11" t="s">
        <v>269</v>
      </c>
      <c r="F65" s="12" t="s">
        <v>182</v>
      </c>
      <c r="G65" s="12"/>
      <c r="H65" s="25">
        <v>13346</v>
      </c>
      <c r="I65" s="14">
        <v>13346</v>
      </c>
    </row>
    <row r="66" spans="1:21" ht="0.75" hidden="1" customHeight="1" x14ac:dyDescent="0.25">
      <c r="A66" s="12">
        <v>4</v>
      </c>
      <c r="B66" s="8"/>
      <c r="C66" s="11"/>
      <c r="D66" s="54" t="s">
        <v>200</v>
      </c>
      <c r="E66" s="53" t="s">
        <v>202</v>
      </c>
      <c r="F66" s="55" t="s">
        <v>201</v>
      </c>
      <c r="G66" s="53"/>
      <c r="H66" s="68">
        <v>1197.77</v>
      </c>
      <c r="I66" s="14"/>
    </row>
    <row r="67" spans="1:21" ht="15.75" hidden="1" customHeight="1" x14ac:dyDescent="0.25">
      <c r="A67" s="12">
        <v>5</v>
      </c>
      <c r="B67" s="8"/>
      <c r="C67" s="11"/>
      <c r="D67" s="54" t="s">
        <v>221</v>
      </c>
      <c r="E67" s="53" t="s">
        <v>223</v>
      </c>
      <c r="F67" s="55" t="s">
        <v>222</v>
      </c>
      <c r="G67" s="53"/>
      <c r="H67" s="68">
        <v>1600</v>
      </c>
      <c r="I67" s="14"/>
    </row>
    <row r="68" spans="1:21" ht="11.25" hidden="1" customHeight="1" x14ac:dyDescent="0.25">
      <c r="A68" s="12">
        <v>6</v>
      </c>
      <c r="B68" s="8"/>
      <c r="C68" s="11"/>
      <c r="D68" s="54" t="s">
        <v>193</v>
      </c>
      <c r="E68" s="53" t="s">
        <v>195</v>
      </c>
      <c r="F68" s="55" t="s">
        <v>79</v>
      </c>
      <c r="G68" s="53"/>
      <c r="H68" s="68">
        <v>1937.32</v>
      </c>
      <c r="I68" s="68"/>
    </row>
    <row r="69" spans="1:21" ht="15.75" hidden="1" customHeight="1" x14ac:dyDescent="0.25">
      <c r="A69" s="12">
        <v>7</v>
      </c>
      <c r="B69" s="8"/>
      <c r="C69" s="11"/>
      <c r="D69" s="12" t="s">
        <v>199</v>
      </c>
      <c r="E69" s="11" t="s">
        <v>197</v>
      </c>
      <c r="F69" s="12" t="s">
        <v>198</v>
      </c>
      <c r="G69" s="12"/>
      <c r="H69" s="25">
        <v>2358.0500000000002</v>
      </c>
      <c r="I69" s="69"/>
    </row>
    <row r="70" spans="1:21" ht="18.75" customHeight="1" x14ac:dyDescent="0.25">
      <c r="A70" s="12">
        <v>2</v>
      </c>
      <c r="B70" s="8"/>
      <c r="C70" s="11"/>
      <c r="D70" s="12" t="s">
        <v>255</v>
      </c>
      <c r="E70" s="11" t="s">
        <v>256</v>
      </c>
      <c r="F70" s="12" t="s">
        <v>257</v>
      </c>
      <c r="G70" s="12"/>
      <c r="H70" s="25">
        <v>2116.8000000000002</v>
      </c>
      <c r="I70" s="69">
        <v>2116.8000000000002</v>
      </c>
    </row>
    <row r="71" spans="1:21" ht="15" customHeight="1" x14ac:dyDescent="0.25">
      <c r="A71" s="12">
        <v>3</v>
      </c>
      <c r="B71" s="8"/>
      <c r="C71" s="10"/>
      <c r="D71" s="12" t="s">
        <v>186</v>
      </c>
      <c r="E71" s="11" t="s">
        <v>72</v>
      </c>
      <c r="F71" s="12" t="s">
        <v>73</v>
      </c>
      <c r="G71" s="12"/>
      <c r="H71" s="25">
        <v>7800</v>
      </c>
      <c r="I71" s="14">
        <f>650*2+2600</f>
        <v>3900</v>
      </c>
    </row>
    <row r="72" spans="1:21" s="46" customFormat="1" ht="18" customHeight="1" x14ac:dyDescent="0.2">
      <c r="A72" s="26"/>
      <c r="B72" s="41"/>
      <c r="C72" s="42"/>
      <c r="D72" s="43"/>
      <c r="E72" s="44"/>
      <c r="F72" s="43"/>
      <c r="G72" s="43"/>
      <c r="H72" s="45"/>
      <c r="I72" s="47">
        <f>SUM(I62:I71)</f>
        <v>50172.800000000003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46" customFormat="1" ht="13.5" customHeight="1" x14ac:dyDescent="0.2">
      <c r="A73" s="109" t="s">
        <v>55</v>
      </c>
      <c r="B73" s="110"/>
      <c r="C73" s="110"/>
      <c r="D73" s="110"/>
      <c r="E73" s="110"/>
      <c r="F73" s="110"/>
      <c r="G73" s="110"/>
      <c r="H73" s="111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46" customFormat="1" ht="15" customHeight="1" x14ac:dyDescent="0.2">
      <c r="A74" s="12">
        <v>1</v>
      </c>
      <c r="B74" s="8"/>
      <c r="C74" s="21"/>
      <c r="D74" s="12" t="s">
        <v>63</v>
      </c>
      <c r="E74" s="50" t="s">
        <v>58</v>
      </c>
      <c r="F74" s="49" t="s">
        <v>59</v>
      </c>
      <c r="G74" s="12"/>
      <c r="H74" s="25">
        <v>5400</v>
      </c>
      <c r="I74" s="14">
        <v>900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46" customFormat="1" ht="17.25" customHeight="1" x14ac:dyDescent="0.2">
      <c r="A75" s="12">
        <v>2</v>
      </c>
      <c r="B75" s="8"/>
      <c r="C75" s="21"/>
      <c r="D75" s="12" t="s">
        <v>64</v>
      </c>
      <c r="E75" s="50" t="s">
        <v>56</v>
      </c>
      <c r="F75" s="49" t="s">
        <v>57</v>
      </c>
      <c r="G75" s="12"/>
      <c r="H75" s="25">
        <v>10212</v>
      </c>
      <c r="I75" s="14">
        <f>851+4788+851</f>
        <v>6490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46" customFormat="1" ht="18" hidden="1" customHeight="1" x14ac:dyDescent="0.2">
      <c r="A76" s="12">
        <v>12</v>
      </c>
      <c r="B76" s="41"/>
      <c r="C76" s="42"/>
      <c r="D76" s="43" t="s">
        <v>206</v>
      </c>
      <c r="E76" s="44" t="s">
        <v>205</v>
      </c>
      <c r="F76" s="43" t="s">
        <v>61</v>
      </c>
      <c r="G76" s="43"/>
      <c r="H76" s="45">
        <v>700</v>
      </c>
      <c r="I76" s="1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idden="1" x14ac:dyDescent="0.25">
      <c r="A77" s="12">
        <v>3</v>
      </c>
      <c r="B77" s="8"/>
      <c r="C77" s="21"/>
      <c r="D77" s="12"/>
      <c r="E77" s="11"/>
      <c r="F77" s="12"/>
      <c r="G77" s="12"/>
      <c r="H77" s="25"/>
      <c r="I77" s="14"/>
    </row>
    <row r="78" spans="1:21" ht="15" customHeight="1" x14ac:dyDescent="0.25">
      <c r="A78" s="106" t="s">
        <v>22</v>
      </c>
      <c r="B78" s="107"/>
      <c r="C78" s="107"/>
      <c r="D78" s="107"/>
      <c r="E78" s="107"/>
      <c r="F78" s="107"/>
      <c r="G78" s="107"/>
      <c r="H78" s="108"/>
      <c r="I78" s="48">
        <f>I72+I76+I75+I74</f>
        <v>57562.8</v>
      </c>
    </row>
    <row r="79" spans="1:21" ht="18.75" x14ac:dyDescent="0.25">
      <c r="A79" s="23"/>
      <c r="B79" s="27"/>
      <c r="C79" s="27"/>
      <c r="D79" s="27"/>
      <c r="E79" s="27"/>
      <c r="F79" s="27"/>
      <c r="G79" s="27"/>
      <c r="H79" s="27"/>
      <c r="I79" s="18"/>
    </row>
    <row r="80" spans="1:21" ht="15.75" x14ac:dyDescent="0.25">
      <c r="A80" s="94" t="s">
        <v>23</v>
      </c>
      <c r="B80" s="95"/>
      <c r="C80" s="95"/>
      <c r="D80" s="95"/>
      <c r="E80" s="95"/>
      <c r="F80" s="95"/>
      <c r="G80" s="95"/>
      <c r="H80" s="95"/>
      <c r="I80" s="96"/>
    </row>
    <row r="81" spans="1:9" ht="17.25" customHeight="1" x14ac:dyDescent="0.25">
      <c r="A81" s="28">
        <v>1</v>
      </c>
      <c r="B81" s="29"/>
      <c r="C81" s="30"/>
      <c r="D81" s="10" t="s">
        <v>265</v>
      </c>
      <c r="E81" s="11" t="s">
        <v>266</v>
      </c>
      <c r="F81" s="12" t="s">
        <v>267</v>
      </c>
      <c r="G81" s="13"/>
      <c r="H81" s="14">
        <v>150000</v>
      </c>
      <c r="I81" s="14">
        <v>150000</v>
      </c>
    </row>
    <row r="82" spans="1:9" ht="22.5" hidden="1" customHeight="1" x14ac:dyDescent="0.25">
      <c r="A82" s="28">
        <v>2</v>
      </c>
      <c r="B82" s="29"/>
      <c r="C82" s="30"/>
      <c r="D82" s="10"/>
      <c r="E82" s="11"/>
      <c r="F82" s="12"/>
      <c r="G82" s="13"/>
      <c r="H82" s="14"/>
      <c r="I82" s="14"/>
    </row>
    <row r="83" spans="1:9" ht="17.25" hidden="1" customHeight="1" x14ac:dyDescent="0.25">
      <c r="A83" s="7">
        <v>3</v>
      </c>
      <c r="B83" s="8"/>
      <c r="C83" s="12"/>
      <c r="D83" s="10"/>
      <c r="E83" s="11"/>
      <c r="F83" s="12"/>
      <c r="G83" s="13"/>
      <c r="H83" s="14"/>
      <c r="I83" s="14"/>
    </row>
    <row r="84" spans="1:9" ht="17.25" hidden="1" customHeight="1" x14ac:dyDescent="0.25">
      <c r="A84" s="12">
        <v>4</v>
      </c>
      <c r="B84" s="8"/>
      <c r="C84" s="10"/>
      <c r="D84" s="12"/>
      <c r="E84" s="11"/>
      <c r="F84" s="12"/>
      <c r="G84" s="12"/>
      <c r="H84" s="25"/>
      <c r="I84" s="14"/>
    </row>
    <row r="85" spans="1:9" ht="18.75" hidden="1" customHeight="1" x14ac:dyDescent="0.25">
      <c r="A85" s="12">
        <v>5</v>
      </c>
      <c r="B85" s="8"/>
      <c r="C85" s="10"/>
      <c r="D85" s="12"/>
      <c r="E85" s="11"/>
      <c r="F85" s="12"/>
      <c r="G85" s="12"/>
      <c r="H85" s="25"/>
      <c r="I85" s="14"/>
    </row>
    <row r="86" spans="1:9" ht="18" customHeight="1" x14ac:dyDescent="0.25">
      <c r="A86" s="106" t="s">
        <v>24</v>
      </c>
      <c r="B86" s="107"/>
      <c r="C86" s="107"/>
      <c r="D86" s="107"/>
      <c r="E86" s="107"/>
      <c r="F86" s="107"/>
      <c r="G86" s="107"/>
      <c r="H86" s="108"/>
      <c r="I86" s="48">
        <f>SUM(I81:I85)</f>
        <v>150000</v>
      </c>
    </row>
    <row r="87" spans="1:9" ht="18.75" x14ac:dyDescent="0.25">
      <c r="A87" s="23"/>
      <c r="B87" s="20"/>
      <c r="C87" s="20"/>
      <c r="D87" s="20"/>
      <c r="E87" s="20"/>
      <c r="F87" s="20"/>
      <c r="G87" s="20"/>
      <c r="H87" s="20"/>
      <c r="I87" s="18"/>
    </row>
    <row r="88" spans="1:9" ht="15.75" x14ac:dyDescent="0.25">
      <c r="A88" s="94" t="s">
        <v>25</v>
      </c>
      <c r="B88" s="95"/>
      <c r="C88" s="95"/>
      <c r="D88" s="95"/>
      <c r="E88" s="95"/>
      <c r="F88" s="95"/>
      <c r="G88" s="95"/>
      <c r="H88" s="95"/>
      <c r="I88" s="96"/>
    </row>
    <row r="89" spans="1:9" ht="15.75" x14ac:dyDescent="0.25">
      <c r="A89" s="31">
        <v>1</v>
      </c>
      <c r="B89" s="31"/>
      <c r="C89" s="31"/>
      <c r="D89" s="31" t="s">
        <v>140</v>
      </c>
      <c r="E89" s="59" t="s">
        <v>141</v>
      </c>
      <c r="F89" s="31" t="s">
        <v>142</v>
      </c>
      <c r="G89" s="13" t="s">
        <v>143</v>
      </c>
      <c r="H89" s="9">
        <v>38574</v>
      </c>
      <c r="I89" s="60">
        <f>2143+2143</f>
        <v>4286</v>
      </c>
    </row>
    <row r="90" spans="1:9" ht="0.75" customHeight="1" x14ac:dyDescent="0.25">
      <c r="A90" s="31">
        <v>2</v>
      </c>
      <c r="B90" s="31"/>
      <c r="C90" s="31"/>
      <c r="D90" s="31"/>
      <c r="E90" s="31"/>
      <c r="F90" s="31"/>
      <c r="G90" s="31"/>
      <c r="H90" s="31"/>
      <c r="I90" s="32"/>
    </row>
    <row r="91" spans="1:9" ht="15.75" x14ac:dyDescent="0.25">
      <c r="A91" s="97" t="s">
        <v>26</v>
      </c>
      <c r="B91" s="98"/>
      <c r="C91" s="98"/>
      <c r="D91" s="98"/>
      <c r="E91" s="98"/>
      <c r="F91" s="98"/>
      <c r="G91" s="98"/>
      <c r="H91" s="99"/>
      <c r="I91" s="33">
        <f>I89</f>
        <v>4286</v>
      </c>
    </row>
    <row r="92" spans="1:9" ht="15.75" x14ac:dyDescent="0.25">
      <c r="A92" s="34"/>
      <c r="B92" s="27"/>
      <c r="C92" s="27"/>
      <c r="D92" s="27"/>
      <c r="E92" s="27"/>
      <c r="F92" s="27"/>
      <c r="G92" s="27"/>
      <c r="H92" s="27"/>
      <c r="I92" s="35"/>
    </row>
    <row r="93" spans="1:9" ht="15.75" x14ac:dyDescent="0.25">
      <c r="A93" s="94" t="s">
        <v>27</v>
      </c>
      <c r="B93" s="95"/>
      <c r="C93" s="95"/>
      <c r="D93" s="95"/>
      <c r="E93" s="95"/>
      <c r="F93" s="95"/>
      <c r="G93" s="95"/>
      <c r="H93" s="95"/>
      <c r="I93" s="96"/>
    </row>
    <row r="94" spans="1:9" ht="33.75" customHeight="1" x14ac:dyDescent="0.25">
      <c r="A94" s="31">
        <v>1</v>
      </c>
      <c r="B94" s="32"/>
      <c r="C94" s="32"/>
      <c r="D94" s="32" t="s">
        <v>150</v>
      </c>
      <c r="E94" s="32" t="s">
        <v>149</v>
      </c>
      <c r="F94" s="61" t="s">
        <v>148</v>
      </c>
      <c r="G94" s="32"/>
      <c r="H94" s="60">
        <v>48560</v>
      </c>
      <c r="I94" s="60">
        <f>7169.82</f>
        <v>7169.82</v>
      </c>
    </row>
    <row r="95" spans="1:9" ht="0.75" customHeight="1" x14ac:dyDescent="0.25">
      <c r="A95" s="31">
        <v>1</v>
      </c>
      <c r="B95" s="32"/>
      <c r="C95" s="32"/>
      <c r="D95" s="32" t="s">
        <v>170</v>
      </c>
      <c r="E95" s="32" t="s">
        <v>153</v>
      </c>
      <c r="F95" s="61" t="s">
        <v>171</v>
      </c>
      <c r="G95" s="32"/>
      <c r="H95" s="60">
        <v>35114.400000000001</v>
      </c>
      <c r="I95" s="60"/>
    </row>
    <row r="96" spans="1:9" ht="30" x14ac:dyDescent="0.25">
      <c r="A96" s="31">
        <v>2</v>
      </c>
      <c r="B96" s="32"/>
      <c r="C96" s="32"/>
      <c r="D96" s="32" t="s">
        <v>152</v>
      </c>
      <c r="E96" s="32" t="s">
        <v>153</v>
      </c>
      <c r="F96" s="61" t="s">
        <v>151</v>
      </c>
      <c r="G96" s="32"/>
      <c r="H96" s="32">
        <v>139325.6</v>
      </c>
      <c r="I96" s="60">
        <f>19570+17941.03+274.93</f>
        <v>37785.96</v>
      </c>
    </row>
    <row r="97" spans="1:9" ht="15.75" x14ac:dyDescent="0.25">
      <c r="A97" s="97" t="s">
        <v>28</v>
      </c>
      <c r="B97" s="98"/>
      <c r="C97" s="98"/>
      <c r="D97" s="98"/>
      <c r="E97" s="98"/>
      <c r="F97" s="98"/>
      <c r="G97" s="98"/>
      <c r="H97" s="99"/>
      <c r="I97" s="33">
        <f>SUM(I94:I96)</f>
        <v>44955.78</v>
      </c>
    </row>
    <row r="98" spans="1:9" ht="15.75" x14ac:dyDescent="0.25">
      <c r="A98" s="34"/>
      <c r="B98" s="27"/>
      <c r="C98" s="27"/>
      <c r="D98" s="27"/>
      <c r="E98" s="27"/>
      <c r="F98" s="27"/>
      <c r="G98" s="27"/>
      <c r="H98" s="27"/>
      <c r="I98" s="35"/>
    </row>
    <row r="99" spans="1:9" ht="15.75" x14ac:dyDescent="0.25">
      <c r="A99" s="94" t="s">
        <v>29</v>
      </c>
      <c r="B99" s="95"/>
      <c r="C99" s="95"/>
      <c r="D99" s="95"/>
      <c r="E99" s="95"/>
      <c r="F99" s="95"/>
      <c r="G99" s="95"/>
      <c r="H99" s="95"/>
      <c r="I99" s="96"/>
    </row>
    <row r="100" spans="1:9" ht="31.5" customHeight="1" x14ac:dyDescent="0.25">
      <c r="A100" s="31">
        <v>1</v>
      </c>
      <c r="B100" s="32"/>
      <c r="C100" s="32"/>
      <c r="D100" s="52" t="s">
        <v>76</v>
      </c>
      <c r="E100" s="53" t="s">
        <v>77</v>
      </c>
      <c r="F100" s="52" t="s">
        <v>78</v>
      </c>
      <c r="G100" s="53"/>
      <c r="H100" s="53">
        <v>382687.26</v>
      </c>
      <c r="I100" s="56">
        <f>25745.27+41021.06</f>
        <v>66766.33</v>
      </c>
    </row>
    <row r="101" spans="1:9" ht="13.5" customHeight="1" x14ac:dyDescent="0.25">
      <c r="A101" s="31">
        <v>2</v>
      </c>
      <c r="B101" s="32"/>
      <c r="C101" s="32"/>
      <c r="D101" s="54" t="s">
        <v>80</v>
      </c>
      <c r="E101" s="53" t="s">
        <v>81</v>
      </c>
      <c r="F101" s="55" t="s">
        <v>79</v>
      </c>
      <c r="G101" s="53"/>
      <c r="H101" s="53">
        <v>36624.33</v>
      </c>
      <c r="I101" s="56">
        <v>3052.02</v>
      </c>
    </row>
    <row r="102" spans="1:9" ht="15.75" x14ac:dyDescent="0.25">
      <c r="A102" s="97" t="s">
        <v>30</v>
      </c>
      <c r="B102" s="98"/>
      <c r="C102" s="98"/>
      <c r="D102" s="98"/>
      <c r="E102" s="98"/>
      <c r="F102" s="98"/>
      <c r="G102" s="98"/>
      <c r="H102" s="99"/>
      <c r="I102" s="33">
        <f>SUM(I100:I101)</f>
        <v>69818.350000000006</v>
      </c>
    </row>
    <row r="103" spans="1:9" ht="15.75" x14ac:dyDescent="0.25">
      <c r="A103" s="34"/>
      <c r="B103" s="27"/>
      <c r="C103" s="27"/>
      <c r="D103" s="27"/>
      <c r="E103" s="27"/>
      <c r="F103" s="27"/>
      <c r="G103" s="27"/>
      <c r="H103" s="27"/>
      <c r="I103" s="35"/>
    </row>
    <row r="104" spans="1:9" ht="15" customHeight="1" x14ac:dyDescent="0.25">
      <c r="A104" s="94" t="s">
        <v>31</v>
      </c>
      <c r="B104" s="95"/>
      <c r="C104" s="95"/>
      <c r="D104" s="95"/>
      <c r="E104" s="95"/>
      <c r="F104" s="95"/>
      <c r="G104" s="95"/>
      <c r="H104" s="95"/>
      <c r="I104" s="96"/>
    </row>
    <row r="105" spans="1:9" ht="15" customHeight="1" x14ac:dyDescent="0.25">
      <c r="A105" s="31">
        <v>1</v>
      </c>
      <c r="B105" s="36"/>
      <c r="C105" s="36"/>
      <c r="D105" s="36" t="s">
        <v>74</v>
      </c>
      <c r="E105" s="36" t="s">
        <v>32</v>
      </c>
      <c r="F105" s="36" t="s">
        <v>33</v>
      </c>
      <c r="G105" s="36"/>
      <c r="H105" s="36">
        <v>9183.6</v>
      </c>
      <c r="I105" s="37">
        <f>885.31+885.31</f>
        <v>1770.62</v>
      </c>
    </row>
    <row r="106" spans="1:9" ht="18" hidden="1" customHeight="1" x14ac:dyDescent="0.25">
      <c r="A106" s="31">
        <v>2</v>
      </c>
      <c r="B106" s="36"/>
      <c r="C106" s="36"/>
      <c r="D106" s="36"/>
      <c r="E106" s="36"/>
      <c r="F106" s="36"/>
      <c r="G106" s="36"/>
      <c r="H106" s="36"/>
      <c r="I106" s="37"/>
    </row>
    <row r="107" spans="1:9" ht="15.75" x14ac:dyDescent="0.25">
      <c r="A107" s="97" t="s">
        <v>34</v>
      </c>
      <c r="B107" s="98"/>
      <c r="C107" s="98"/>
      <c r="D107" s="98"/>
      <c r="E107" s="98"/>
      <c r="F107" s="98"/>
      <c r="G107" s="98"/>
      <c r="H107" s="99"/>
      <c r="I107" s="33">
        <f>SUM(I105)</f>
        <v>1770.62</v>
      </c>
    </row>
    <row r="108" spans="1:9" ht="15.75" x14ac:dyDescent="0.25">
      <c r="A108" s="34"/>
      <c r="B108" s="27"/>
      <c r="C108" s="27"/>
      <c r="D108" s="27"/>
      <c r="E108" s="27"/>
      <c r="F108" s="27"/>
      <c r="G108" s="27"/>
      <c r="H108" s="27"/>
      <c r="I108" s="35"/>
    </row>
    <row r="109" spans="1:9" ht="15" customHeight="1" x14ac:dyDescent="0.25">
      <c r="A109" s="94" t="s">
        <v>35</v>
      </c>
      <c r="B109" s="95"/>
      <c r="C109" s="95"/>
      <c r="D109" s="95"/>
      <c r="E109" s="95"/>
      <c r="F109" s="95"/>
      <c r="G109" s="95"/>
      <c r="H109" s="95"/>
      <c r="I109" s="96"/>
    </row>
    <row r="110" spans="1:9" hidden="1" x14ac:dyDescent="0.25">
      <c r="A110" s="32">
        <v>1</v>
      </c>
      <c r="B110" s="36"/>
      <c r="C110" s="36"/>
      <c r="D110" s="36" t="s">
        <v>227</v>
      </c>
      <c r="E110" s="36" t="s">
        <v>228</v>
      </c>
      <c r="F110" s="36" t="s">
        <v>226</v>
      </c>
      <c r="G110" s="36" t="s">
        <v>229</v>
      </c>
      <c r="H110" s="36"/>
      <c r="I110" s="37"/>
    </row>
    <row r="111" spans="1:9" hidden="1" x14ac:dyDescent="0.25">
      <c r="A111" s="32">
        <v>2</v>
      </c>
      <c r="B111" s="36"/>
      <c r="C111" s="36"/>
      <c r="D111" s="36"/>
      <c r="E111" s="36"/>
      <c r="F111" s="36"/>
      <c r="G111" s="36"/>
      <c r="H111" s="36"/>
      <c r="I111" s="37"/>
    </row>
    <row r="112" spans="1:9" ht="15.75" x14ac:dyDescent="0.25">
      <c r="A112" s="97" t="s">
        <v>36</v>
      </c>
      <c r="B112" s="98"/>
      <c r="C112" s="98"/>
      <c r="D112" s="98"/>
      <c r="E112" s="98"/>
      <c r="F112" s="98"/>
      <c r="G112" s="98"/>
      <c r="H112" s="99"/>
      <c r="I112" s="38">
        <f>SUM(I110)</f>
        <v>0</v>
      </c>
    </row>
    <row r="113" spans="1:9" ht="15.75" x14ac:dyDescent="0.25">
      <c r="A113" s="94" t="s">
        <v>278</v>
      </c>
      <c r="B113" s="100"/>
      <c r="C113" s="100"/>
      <c r="D113" s="100"/>
      <c r="E113" s="100"/>
      <c r="F113" s="100"/>
      <c r="G113" s="100"/>
      <c r="H113" s="100"/>
      <c r="I113" s="101"/>
    </row>
    <row r="114" spans="1:9" x14ac:dyDescent="0.25">
      <c r="A114" s="32">
        <v>1</v>
      </c>
      <c r="B114" s="36"/>
      <c r="C114" s="36"/>
      <c r="D114" s="80">
        <v>2111</v>
      </c>
      <c r="E114" s="81" t="s">
        <v>279</v>
      </c>
      <c r="F114" s="81"/>
      <c r="G114" s="36"/>
      <c r="H114" s="36"/>
      <c r="I114" s="92">
        <v>436158.69000000006</v>
      </c>
    </row>
    <row r="115" spans="1:9" x14ac:dyDescent="0.25">
      <c r="A115" s="32">
        <v>2</v>
      </c>
      <c r="B115" s="36"/>
      <c r="C115" s="36"/>
      <c r="D115" s="80">
        <v>2120</v>
      </c>
      <c r="E115" s="81" t="s">
        <v>280</v>
      </c>
      <c r="F115" s="36"/>
      <c r="G115" s="36"/>
      <c r="H115" s="36"/>
      <c r="I115" s="82">
        <v>94101.897200000007</v>
      </c>
    </row>
    <row r="116" spans="1:9" ht="15" customHeight="1" x14ac:dyDescent="0.25">
      <c r="A116" s="83"/>
      <c r="B116" s="84"/>
      <c r="C116" s="84"/>
      <c r="D116" s="85"/>
      <c r="E116" s="86"/>
      <c r="F116" s="84"/>
      <c r="G116" s="84"/>
      <c r="H116" s="87"/>
      <c r="I116" s="82"/>
    </row>
    <row r="117" spans="1:9" x14ac:dyDescent="0.25">
      <c r="A117" s="102" t="s">
        <v>281</v>
      </c>
      <c r="B117" s="103"/>
      <c r="C117" s="103"/>
      <c r="D117" s="103"/>
      <c r="E117" s="103"/>
      <c r="F117" s="103"/>
      <c r="G117" s="103"/>
      <c r="H117" s="104"/>
      <c r="I117" s="82">
        <f>I115+I114+I107+I102+I97+I91+I86+I78+I59+I17</f>
        <v>1045768.9872000001</v>
      </c>
    </row>
    <row r="118" spans="1:9" x14ac:dyDescent="0.25">
      <c r="A118" s="1"/>
      <c r="B118" s="88"/>
      <c r="C118" s="88"/>
      <c r="D118" s="88"/>
      <c r="E118" s="88"/>
      <c r="F118" s="88"/>
      <c r="G118" s="88"/>
      <c r="H118" s="88"/>
      <c r="I118" s="88"/>
    </row>
    <row r="119" spans="1:9" ht="18.75" x14ac:dyDescent="0.3">
      <c r="A119" s="1"/>
      <c r="B119" s="89"/>
      <c r="C119" s="39" t="s">
        <v>37</v>
      </c>
      <c r="D119" s="40"/>
      <c r="E119" s="90" t="s">
        <v>282</v>
      </c>
      <c r="F119" s="90"/>
      <c r="G119" s="90"/>
      <c r="H119" s="105" t="s">
        <v>283</v>
      </c>
      <c r="I119" s="105"/>
    </row>
  </sheetData>
  <mergeCells count="27">
    <mergeCell ref="A112:H112"/>
    <mergeCell ref="A99:I99"/>
    <mergeCell ref="A102:H102"/>
    <mergeCell ref="A104:I104"/>
    <mergeCell ref="A107:H107"/>
    <mergeCell ref="A109:I109"/>
    <mergeCell ref="A80:I80"/>
    <mergeCell ref="A86:H86"/>
    <mergeCell ref="A88:I88"/>
    <mergeCell ref="A91:H91"/>
    <mergeCell ref="A93:I93"/>
    <mergeCell ref="A23:H23"/>
    <mergeCell ref="A113:I113"/>
    <mergeCell ref="A117:H117"/>
    <mergeCell ref="H119:I119"/>
    <mergeCell ref="A3:I3"/>
    <mergeCell ref="A5:I5"/>
    <mergeCell ref="A9:I9"/>
    <mergeCell ref="A17:H17"/>
    <mergeCell ref="A19:I19"/>
    <mergeCell ref="A97:H97"/>
    <mergeCell ref="A25:I25"/>
    <mergeCell ref="A34:I34"/>
    <mergeCell ref="A59:H59"/>
    <mergeCell ref="A61:I61"/>
    <mergeCell ref="A73:H73"/>
    <mergeCell ref="A78:H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"/>
  <sheetViews>
    <sheetView view="pageBreakPreview" topLeftCell="A70" zoomScaleNormal="100" zoomScaleSheetLayoutView="100" workbookViewId="0">
      <selection activeCell="C96" sqref="C96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136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.75" x14ac:dyDescent="0.25">
      <c r="A10" s="7">
        <v>1</v>
      </c>
      <c r="B10" s="8"/>
      <c r="C10" s="9"/>
      <c r="D10" s="10"/>
      <c r="E10" s="11"/>
      <c r="F10" s="12"/>
      <c r="G10" s="13"/>
      <c r="H10" s="14"/>
      <c r="I10" s="14"/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0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v>2246.4</v>
      </c>
    </row>
    <row r="26" spans="1:9" ht="30" x14ac:dyDescent="0.25">
      <c r="A26" s="12">
        <v>2</v>
      </c>
      <c r="B26" s="8"/>
      <c r="C26" s="10"/>
      <c r="D26" s="10" t="s">
        <v>83</v>
      </c>
      <c r="E26" s="21" t="s">
        <v>49</v>
      </c>
      <c r="F26" s="10" t="s">
        <v>101</v>
      </c>
      <c r="G26" s="13" t="s">
        <v>118</v>
      </c>
      <c r="H26" s="14">
        <v>21619</v>
      </c>
      <c r="I26" s="14">
        <v>746</v>
      </c>
    </row>
    <row r="27" spans="1:9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>
        <v>486</v>
      </c>
    </row>
    <row r="28" spans="1:9" ht="30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>
        <v>726</v>
      </c>
    </row>
    <row r="29" spans="1:9" ht="30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>
        <v>7611.12</v>
      </c>
    </row>
    <row r="30" spans="1:9" ht="30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>
        <v>3108.6</v>
      </c>
    </row>
    <row r="31" spans="1:9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>
        <v>464.6</v>
      </c>
    </row>
    <row r="32" spans="1:9" ht="30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>
        <v>550</v>
      </c>
    </row>
    <row r="33" spans="1:9" ht="30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>
        <v>600</v>
      </c>
    </row>
    <row r="34" spans="1:9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>
        <v>2944.5</v>
      </c>
    </row>
    <row r="35" spans="1:9" ht="30" x14ac:dyDescent="0.25">
      <c r="A35" s="12">
        <v>11</v>
      </c>
      <c r="B35" s="8"/>
      <c r="C35" s="10"/>
      <c r="D35" s="10" t="s">
        <v>92</v>
      </c>
      <c r="E35" s="21" t="s">
        <v>133</v>
      </c>
      <c r="F35" s="10" t="s">
        <v>103</v>
      </c>
      <c r="G35" s="13" t="s">
        <v>135</v>
      </c>
      <c r="H35" s="14">
        <v>130585</v>
      </c>
      <c r="I35" s="14">
        <v>6175.6</v>
      </c>
    </row>
    <row r="36" spans="1:9" x14ac:dyDescent="0.25">
      <c r="A36" s="12">
        <v>12</v>
      </c>
      <c r="B36" s="8"/>
      <c r="C36" s="10"/>
      <c r="D36" s="10" t="s">
        <v>93</v>
      </c>
      <c r="E36" s="21" t="s">
        <v>109</v>
      </c>
      <c r="F36" s="10" t="s">
        <v>103</v>
      </c>
      <c r="G36" s="13" t="s">
        <v>120</v>
      </c>
      <c r="H36" s="14">
        <v>49950</v>
      </c>
      <c r="I36" s="14">
        <v>5184</v>
      </c>
    </row>
    <row r="37" spans="1:9" x14ac:dyDescent="0.25">
      <c r="A37" s="12">
        <v>13</v>
      </c>
      <c r="B37" s="8"/>
      <c r="C37" s="10"/>
      <c r="D37" s="10" t="s">
        <v>94</v>
      </c>
      <c r="E37" s="21" t="s">
        <v>110</v>
      </c>
      <c r="F37" s="10" t="s">
        <v>103</v>
      </c>
      <c r="G37" s="13" t="s">
        <v>111</v>
      </c>
      <c r="H37" s="14">
        <v>49544</v>
      </c>
      <c r="I37" s="14">
        <v>5848.9</v>
      </c>
    </row>
    <row r="38" spans="1:9" x14ac:dyDescent="0.25">
      <c r="A38" s="12">
        <v>14</v>
      </c>
      <c r="B38" s="8"/>
      <c r="C38" s="10"/>
      <c r="D38" s="10" t="s">
        <v>95</v>
      </c>
      <c r="E38" s="21" t="s">
        <v>112</v>
      </c>
      <c r="F38" s="10" t="s">
        <v>103</v>
      </c>
      <c r="G38" s="13" t="s">
        <v>113</v>
      </c>
      <c r="H38" s="14">
        <v>37000</v>
      </c>
      <c r="I38" s="14">
        <v>3565.6</v>
      </c>
    </row>
    <row r="39" spans="1:9" x14ac:dyDescent="0.25">
      <c r="A39" s="12">
        <v>15</v>
      </c>
      <c r="B39" s="8"/>
      <c r="C39" s="10"/>
      <c r="D39" s="10" t="s">
        <v>96</v>
      </c>
      <c r="E39" s="21" t="s">
        <v>114</v>
      </c>
      <c r="F39" s="10" t="s">
        <v>103</v>
      </c>
      <c r="G39" s="13" t="s">
        <v>115</v>
      </c>
      <c r="H39" s="14">
        <v>20240</v>
      </c>
      <c r="I39" s="14">
        <v>5702.16</v>
      </c>
    </row>
    <row r="40" spans="1:9" ht="30" x14ac:dyDescent="0.25">
      <c r="A40" s="12">
        <v>16</v>
      </c>
      <c r="B40" s="8"/>
      <c r="C40" s="10"/>
      <c r="D40" s="10" t="s">
        <v>97</v>
      </c>
      <c r="E40" s="21" t="s">
        <v>47</v>
      </c>
      <c r="F40" s="10" t="s">
        <v>103</v>
      </c>
      <c r="G40" s="13" t="s">
        <v>122</v>
      </c>
      <c r="H40" s="14">
        <v>30288</v>
      </c>
      <c r="I40" s="14">
        <v>8325</v>
      </c>
    </row>
    <row r="41" spans="1:9" x14ac:dyDescent="0.25">
      <c r="A41" s="12">
        <v>17</v>
      </c>
      <c r="B41" s="8"/>
      <c r="C41" s="10"/>
      <c r="D41" s="10" t="s">
        <v>98</v>
      </c>
      <c r="E41" s="21" t="s">
        <v>121</v>
      </c>
      <c r="F41" s="10" t="s">
        <v>103</v>
      </c>
      <c r="G41" s="13" t="s">
        <v>123</v>
      </c>
      <c r="H41" s="14">
        <v>49500</v>
      </c>
      <c r="I41" s="14">
        <v>4860</v>
      </c>
    </row>
    <row r="42" spans="1:9" x14ac:dyDescent="0.25">
      <c r="A42" s="12">
        <v>18</v>
      </c>
      <c r="B42" s="8"/>
      <c r="C42" s="10"/>
      <c r="D42" s="10" t="s">
        <v>99</v>
      </c>
      <c r="E42" s="21" t="s">
        <v>15</v>
      </c>
      <c r="F42" s="10" t="s">
        <v>104</v>
      </c>
      <c r="G42" s="13" t="s">
        <v>42</v>
      </c>
      <c r="H42" s="14">
        <v>49500</v>
      </c>
      <c r="I42" s="14">
        <v>3177.4</v>
      </c>
    </row>
    <row r="43" spans="1:9" ht="30" x14ac:dyDescent="0.25">
      <c r="A43" s="12">
        <v>19</v>
      </c>
      <c r="B43" s="8"/>
      <c r="C43" s="10"/>
      <c r="D43" s="10" t="s">
        <v>107</v>
      </c>
      <c r="E43" s="21" t="s">
        <v>47</v>
      </c>
      <c r="F43" s="10" t="s">
        <v>106</v>
      </c>
      <c r="G43" s="13" t="s">
        <v>108</v>
      </c>
      <c r="H43" s="14">
        <v>2880</v>
      </c>
      <c r="I43" s="14">
        <v>480</v>
      </c>
    </row>
    <row r="44" spans="1:9" ht="18" customHeight="1" x14ac:dyDescent="0.25">
      <c r="A44" s="106" t="s">
        <v>18</v>
      </c>
      <c r="B44" s="107"/>
      <c r="C44" s="107"/>
      <c r="D44" s="107"/>
      <c r="E44" s="107"/>
      <c r="F44" s="107"/>
      <c r="G44" s="107"/>
      <c r="H44" s="108"/>
      <c r="I44" s="48">
        <f>SUM(I25:I43)</f>
        <v>62801.88</v>
      </c>
    </row>
    <row r="45" spans="1:9" ht="18.75" x14ac:dyDescent="0.25">
      <c r="A45" s="23"/>
      <c r="B45" s="24"/>
      <c r="C45" s="24"/>
      <c r="D45" s="24"/>
      <c r="E45" s="24"/>
      <c r="F45" s="24"/>
      <c r="G45" s="24"/>
      <c r="H45" s="24"/>
      <c r="I45" s="18"/>
    </row>
    <row r="46" spans="1:9" ht="15.75" x14ac:dyDescent="0.25">
      <c r="A46" s="94" t="s">
        <v>19</v>
      </c>
      <c r="B46" s="95"/>
      <c r="C46" s="95"/>
      <c r="D46" s="95"/>
      <c r="E46" s="95"/>
      <c r="F46" s="95"/>
      <c r="G46" s="95"/>
      <c r="H46" s="95"/>
      <c r="I46" s="96"/>
    </row>
    <row r="47" spans="1:9" x14ac:dyDescent="0.25">
      <c r="A47" s="12">
        <v>1</v>
      </c>
      <c r="B47" s="8"/>
      <c r="C47" s="11"/>
      <c r="D47" s="12" t="s">
        <v>20</v>
      </c>
      <c r="E47" s="11" t="s">
        <v>54</v>
      </c>
      <c r="F47" s="12" t="s">
        <v>21</v>
      </c>
      <c r="G47" s="12"/>
      <c r="H47" s="25">
        <v>7920</v>
      </c>
      <c r="I47" s="14">
        <v>660</v>
      </c>
    </row>
    <row r="48" spans="1:9" x14ac:dyDescent="0.25">
      <c r="A48" s="12">
        <v>2</v>
      </c>
      <c r="B48" s="8"/>
      <c r="C48" s="11"/>
      <c r="D48" s="12" t="s">
        <v>65</v>
      </c>
      <c r="E48" s="11" t="s">
        <v>66</v>
      </c>
      <c r="F48" s="12" t="s">
        <v>67</v>
      </c>
      <c r="G48" s="12"/>
      <c r="H48" s="25">
        <v>11820</v>
      </c>
      <c r="I48" s="14">
        <v>1970</v>
      </c>
    </row>
    <row r="49" spans="1:21" ht="45" x14ac:dyDescent="0.25">
      <c r="A49" s="12">
        <v>3</v>
      </c>
      <c r="B49" s="8"/>
      <c r="C49" s="10"/>
      <c r="D49" s="12" t="s">
        <v>71</v>
      </c>
      <c r="E49" s="11" t="s">
        <v>72</v>
      </c>
      <c r="F49" s="12" t="s">
        <v>73</v>
      </c>
      <c r="G49" s="12"/>
      <c r="H49" s="25">
        <v>7800</v>
      </c>
      <c r="I49" s="14">
        <v>650</v>
      </c>
    </row>
    <row r="50" spans="1:21" s="46" customFormat="1" ht="18" customHeight="1" x14ac:dyDescent="0.2">
      <c r="A50" s="26"/>
      <c r="B50" s="41"/>
      <c r="C50" s="42"/>
      <c r="D50" s="43"/>
      <c r="E50" s="44"/>
      <c r="F50" s="43"/>
      <c r="G50" s="43"/>
      <c r="H50" s="45"/>
      <c r="I50" s="47">
        <f>SUM(I47:I49)</f>
        <v>3280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6" customFormat="1" ht="15.75" x14ac:dyDescent="0.2">
      <c r="A51" s="109" t="s">
        <v>55</v>
      </c>
      <c r="B51" s="110"/>
      <c r="C51" s="110"/>
      <c r="D51" s="110"/>
      <c r="E51" s="110"/>
      <c r="F51" s="110"/>
      <c r="G51" s="110"/>
      <c r="H51" s="111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6" customFormat="1" ht="18" customHeight="1" x14ac:dyDescent="0.2">
      <c r="A52" s="12">
        <v>1</v>
      </c>
      <c r="B52" s="8"/>
      <c r="C52" s="21"/>
      <c r="D52" s="12" t="s">
        <v>63</v>
      </c>
      <c r="E52" s="50" t="s">
        <v>58</v>
      </c>
      <c r="F52" s="49" t="s">
        <v>59</v>
      </c>
      <c r="G52" s="12"/>
      <c r="H52" s="25">
        <v>5400</v>
      </c>
      <c r="I52" s="14">
        <v>450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6" customFormat="1" ht="18" customHeight="1" x14ac:dyDescent="0.2">
      <c r="A53" s="12">
        <v>3</v>
      </c>
      <c r="B53" s="8"/>
      <c r="C53" s="21"/>
      <c r="D53" s="12" t="s">
        <v>64</v>
      </c>
      <c r="E53" s="50" t="s">
        <v>56</v>
      </c>
      <c r="F53" s="49" t="s">
        <v>57</v>
      </c>
      <c r="G53" s="12"/>
      <c r="H53" s="25">
        <v>10212</v>
      </c>
      <c r="I53" s="14">
        <v>851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6" customFormat="1" ht="18" customHeight="1" x14ac:dyDescent="0.2">
      <c r="A54" s="26"/>
      <c r="B54" s="41"/>
      <c r="C54" s="42"/>
      <c r="D54" s="43"/>
      <c r="E54" s="44"/>
      <c r="F54" s="43"/>
      <c r="G54" s="43"/>
      <c r="H54" s="45"/>
      <c r="I54" s="47">
        <f>SUM(I52:I53)</f>
        <v>1301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2">
        <v>8</v>
      </c>
      <c r="B55" s="8"/>
      <c r="C55" s="21"/>
      <c r="D55" s="12"/>
      <c r="E55" s="11"/>
      <c r="F55" s="12"/>
      <c r="G55" s="12"/>
      <c r="H55" s="25"/>
      <c r="I55" s="14"/>
    </row>
    <row r="56" spans="1:21" ht="15" customHeight="1" x14ac:dyDescent="0.25">
      <c r="A56" s="106" t="s">
        <v>22</v>
      </c>
      <c r="B56" s="107"/>
      <c r="C56" s="107"/>
      <c r="D56" s="107"/>
      <c r="E56" s="107"/>
      <c r="F56" s="107"/>
      <c r="G56" s="107"/>
      <c r="H56" s="108"/>
      <c r="I56" s="22">
        <f>I50+I54</f>
        <v>4581</v>
      </c>
    </row>
    <row r="57" spans="1:21" ht="18.75" x14ac:dyDescent="0.25">
      <c r="A57" s="23"/>
      <c r="B57" s="27"/>
      <c r="C57" s="27"/>
      <c r="D57" s="27"/>
      <c r="E57" s="27"/>
      <c r="F57" s="27"/>
      <c r="G57" s="27"/>
      <c r="H57" s="27"/>
      <c r="I57" s="18"/>
    </row>
    <row r="58" spans="1:21" ht="15.75" x14ac:dyDescent="0.25">
      <c r="A58" s="94" t="s">
        <v>23</v>
      </c>
      <c r="B58" s="95"/>
      <c r="C58" s="95"/>
      <c r="D58" s="95"/>
      <c r="E58" s="95"/>
      <c r="F58" s="95"/>
      <c r="G58" s="95"/>
      <c r="H58" s="95"/>
      <c r="I58" s="96"/>
    </row>
    <row r="59" spans="1:21" ht="15.75" x14ac:dyDescent="0.25">
      <c r="A59" s="28">
        <v>1</v>
      </c>
      <c r="B59" s="29"/>
      <c r="C59" s="30"/>
      <c r="D59" s="10"/>
      <c r="E59" s="11"/>
      <c r="F59" s="12"/>
      <c r="G59" s="13"/>
      <c r="H59" s="14"/>
      <c r="I59" s="14"/>
    </row>
    <row r="60" spans="1:21" ht="15.75" x14ac:dyDescent="0.25">
      <c r="A60" s="28">
        <v>2</v>
      </c>
      <c r="B60" s="29"/>
      <c r="C60" s="30"/>
      <c r="D60" s="10"/>
      <c r="E60" s="11"/>
      <c r="F60" s="12"/>
      <c r="G60" s="13"/>
      <c r="H60" s="14"/>
      <c r="I60" s="14"/>
    </row>
    <row r="61" spans="1:21" ht="15.75" x14ac:dyDescent="0.25">
      <c r="A61" s="7">
        <v>3</v>
      </c>
      <c r="B61" s="8"/>
      <c r="C61" s="12"/>
      <c r="D61" s="10"/>
      <c r="E61" s="11"/>
      <c r="F61" s="12"/>
      <c r="G61" s="13"/>
      <c r="H61" s="14"/>
      <c r="I61" s="14"/>
    </row>
    <row r="62" spans="1:21" x14ac:dyDescent="0.25">
      <c r="A62" s="12">
        <v>4</v>
      </c>
      <c r="B62" s="8"/>
      <c r="C62" s="10"/>
      <c r="D62" s="12"/>
      <c r="E62" s="11"/>
      <c r="F62" s="12"/>
      <c r="G62" s="12"/>
      <c r="H62" s="25"/>
      <c r="I62" s="14"/>
    </row>
    <row r="63" spans="1:21" x14ac:dyDescent="0.25">
      <c r="A63" s="12">
        <v>5</v>
      </c>
      <c r="B63" s="8"/>
      <c r="C63" s="10"/>
      <c r="D63" s="12"/>
      <c r="E63" s="11"/>
      <c r="F63" s="12"/>
      <c r="G63" s="12"/>
      <c r="H63" s="25"/>
      <c r="I63" s="14"/>
    </row>
    <row r="64" spans="1:21" ht="18" customHeight="1" x14ac:dyDescent="0.25">
      <c r="A64" s="106" t="s">
        <v>24</v>
      </c>
      <c r="B64" s="107"/>
      <c r="C64" s="107"/>
      <c r="D64" s="107"/>
      <c r="E64" s="107"/>
      <c r="F64" s="107"/>
      <c r="G64" s="107"/>
      <c r="H64" s="108"/>
      <c r="I64" s="22">
        <f>SUM(A64:H64)</f>
        <v>0</v>
      </c>
    </row>
    <row r="65" spans="1:9" ht="18.75" x14ac:dyDescent="0.25">
      <c r="A65" s="23"/>
      <c r="B65" s="20"/>
      <c r="C65" s="20"/>
      <c r="D65" s="20"/>
      <c r="E65" s="20"/>
      <c r="F65" s="20"/>
      <c r="G65" s="20"/>
      <c r="H65" s="20"/>
      <c r="I65" s="18"/>
    </row>
    <row r="66" spans="1:9" ht="15.75" x14ac:dyDescent="0.25">
      <c r="A66" s="94" t="s">
        <v>25</v>
      </c>
      <c r="B66" s="95"/>
      <c r="C66" s="95"/>
      <c r="D66" s="95"/>
      <c r="E66" s="95"/>
      <c r="F66" s="95"/>
      <c r="G66" s="95"/>
      <c r="H66" s="95"/>
      <c r="I66" s="96"/>
    </row>
    <row r="67" spans="1:9" ht="15.75" x14ac:dyDescent="0.25">
      <c r="A67" s="31">
        <v>1</v>
      </c>
      <c r="B67" s="31"/>
      <c r="C67" s="31"/>
      <c r="D67" s="31"/>
      <c r="E67" s="31"/>
      <c r="F67" s="31"/>
      <c r="G67" s="31"/>
      <c r="H67" s="31"/>
      <c r="I67" s="32"/>
    </row>
    <row r="68" spans="1:9" ht="15.75" x14ac:dyDescent="0.25">
      <c r="A68" s="31">
        <v>2</v>
      </c>
      <c r="B68" s="31"/>
      <c r="C68" s="31"/>
      <c r="D68" s="31"/>
      <c r="E68" s="31"/>
      <c r="F68" s="31"/>
      <c r="G68" s="31"/>
      <c r="H68" s="31"/>
      <c r="I68" s="32"/>
    </row>
    <row r="69" spans="1:9" ht="15.75" x14ac:dyDescent="0.25">
      <c r="A69" s="97" t="s">
        <v>26</v>
      </c>
      <c r="B69" s="98"/>
      <c r="C69" s="98"/>
      <c r="D69" s="98"/>
      <c r="E69" s="98"/>
      <c r="F69" s="98"/>
      <c r="G69" s="98"/>
      <c r="H69" s="99"/>
      <c r="I69" s="33">
        <f>I67</f>
        <v>0</v>
      </c>
    </row>
    <row r="70" spans="1:9" ht="15.75" x14ac:dyDescent="0.25">
      <c r="A70" s="34"/>
      <c r="B70" s="27"/>
      <c r="C70" s="27"/>
      <c r="D70" s="27"/>
      <c r="E70" s="27"/>
      <c r="F70" s="27"/>
      <c r="G70" s="27"/>
      <c r="H70" s="27"/>
      <c r="I70" s="35"/>
    </row>
    <row r="71" spans="1:9" ht="15.75" x14ac:dyDescent="0.25">
      <c r="A71" s="94" t="s">
        <v>27</v>
      </c>
      <c r="B71" s="95"/>
      <c r="C71" s="95"/>
      <c r="D71" s="95"/>
      <c r="E71" s="95"/>
      <c r="F71" s="95"/>
      <c r="G71" s="95"/>
      <c r="H71" s="95"/>
      <c r="I71" s="96"/>
    </row>
    <row r="72" spans="1:9" ht="15.75" x14ac:dyDescent="0.25">
      <c r="A72" s="31">
        <v>1</v>
      </c>
      <c r="B72" s="32"/>
      <c r="C72" s="32"/>
      <c r="D72" s="32"/>
      <c r="E72" s="32"/>
      <c r="F72" s="32"/>
      <c r="G72" s="32"/>
      <c r="H72" s="32"/>
      <c r="I72" s="32"/>
    </row>
    <row r="73" spans="1:9" ht="15.75" x14ac:dyDescent="0.25">
      <c r="A73" s="31">
        <v>2</v>
      </c>
      <c r="B73" s="32"/>
      <c r="C73" s="32"/>
      <c r="D73" s="32"/>
      <c r="E73" s="32"/>
      <c r="F73" s="32"/>
      <c r="G73" s="32"/>
      <c r="H73" s="32"/>
      <c r="I73" s="32"/>
    </row>
    <row r="74" spans="1:9" ht="15.75" x14ac:dyDescent="0.25">
      <c r="A74" s="97" t="s">
        <v>28</v>
      </c>
      <c r="B74" s="98"/>
      <c r="C74" s="98"/>
      <c r="D74" s="98"/>
      <c r="E74" s="98"/>
      <c r="F74" s="98"/>
      <c r="G74" s="98"/>
      <c r="H74" s="99"/>
      <c r="I74" s="33">
        <f>SUM(A74:H74)</f>
        <v>0</v>
      </c>
    </row>
    <row r="75" spans="1:9" ht="15.75" x14ac:dyDescent="0.25">
      <c r="A75" s="34"/>
      <c r="B75" s="27"/>
      <c r="C75" s="27"/>
      <c r="D75" s="27"/>
      <c r="E75" s="27"/>
      <c r="F75" s="27"/>
      <c r="G75" s="27"/>
      <c r="H75" s="27"/>
      <c r="I75" s="35"/>
    </row>
    <row r="76" spans="1:9" ht="15.75" x14ac:dyDescent="0.25">
      <c r="A76" s="94" t="s">
        <v>29</v>
      </c>
      <c r="B76" s="95"/>
      <c r="C76" s="95"/>
      <c r="D76" s="95"/>
      <c r="E76" s="95"/>
      <c r="F76" s="95"/>
      <c r="G76" s="95"/>
      <c r="H76" s="95"/>
      <c r="I76" s="96"/>
    </row>
    <row r="77" spans="1:9" ht="69" customHeight="1" x14ac:dyDescent="0.25">
      <c r="A77" s="31">
        <v>1</v>
      </c>
      <c r="B77" s="32"/>
      <c r="C77" s="32"/>
      <c r="D77" s="52" t="s">
        <v>76</v>
      </c>
      <c r="E77" s="53" t="s">
        <v>77</v>
      </c>
      <c r="F77" s="52" t="s">
        <v>78</v>
      </c>
      <c r="G77" s="53"/>
      <c r="H77" s="53">
        <v>382687.26</v>
      </c>
      <c r="I77" s="56">
        <v>48792.24</v>
      </c>
    </row>
    <row r="78" spans="1:9" ht="60" x14ac:dyDescent="0.25">
      <c r="A78" s="31">
        <v>2</v>
      </c>
      <c r="B78" s="32"/>
      <c r="C78" s="32"/>
      <c r="D78" s="54" t="s">
        <v>80</v>
      </c>
      <c r="E78" s="53" t="s">
        <v>81</v>
      </c>
      <c r="F78" s="55" t="s">
        <v>79</v>
      </c>
      <c r="G78" s="53"/>
      <c r="H78" s="53">
        <v>36624.33</v>
      </c>
      <c r="I78" s="56">
        <v>9156.09</v>
      </c>
    </row>
    <row r="79" spans="1:9" ht="15.75" x14ac:dyDescent="0.25">
      <c r="A79" s="97" t="s">
        <v>30</v>
      </c>
      <c r="B79" s="98"/>
      <c r="C79" s="98"/>
      <c r="D79" s="98"/>
      <c r="E79" s="98"/>
      <c r="F79" s="98"/>
      <c r="G79" s="98"/>
      <c r="H79" s="99"/>
      <c r="I79" s="33">
        <f>SUM(I77:I78)</f>
        <v>57948.33</v>
      </c>
    </row>
    <row r="80" spans="1:9" ht="15.75" x14ac:dyDescent="0.25">
      <c r="A80" s="34"/>
      <c r="B80" s="27"/>
      <c r="C80" s="27"/>
      <c r="D80" s="27"/>
      <c r="E80" s="27"/>
      <c r="F80" s="27"/>
      <c r="G80" s="27"/>
      <c r="H80" s="27"/>
      <c r="I80" s="35"/>
    </row>
    <row r="81" spans="1:9" ht="15.75" x14ac:dyDescent="0.25">
      <c r="A81" s="94" t="s">
        <v>31</v>
      </c>
      <c r="B81" s="95"/>
      <c r="C81" s="95"/>
      <c r="D81" s="95"/>
      <c r="E81" s="95"/>
      <c r="F81" s="95"/>
      <c r="G81" s="95"/>
      <c r="H81" s="95"/>
      <c r="I81" s="96"/>
    </row>
    <row r="82" spans="1:9" ht="15.75" x14ac:dyDescent="0.25">
      <c r="A82" s="31">
        <v>1</v>
      </c>
      <c r="B82" s="36"/>
      <c r="C82" s="36"/>
      <c r="D82" s="36" t="s">
        <v>74</v>
      </c>
      <c r="E82" s="36" t="s">
        <v>32</v>
      </c>
      <c r="F82" s="36" t="s">
        <v>33</v>
      </c>
      <c r="G82" s="36"/>
      <c r="H82" s="36">
        <v>9183.6</v>
      </c>
      <c r="I82" s="37">
        <v>765.3</v>
      </c>
    </row>
    <row r="83" spans="1:9" ht="15.75" x14ac:dyDescent="0.25">
      <c r="A83" s="31">
        <v>2</v>
      </c>
      <c r="B83" s="36"/>
      <c r="C83" s="36"/>
      <c r="D83" s="36"/>
      <c r="E83" s="36"/>
      <c r="F83" s="36"/>
      <c r="G83" s="36"/>
      <c r="H83" s="36"/>
      <c r="I83" s="37"/>
    </row>
    <row r="84" spans="1:9" ht="15.75" x14ac:dyDescent="0.25">
      <c r="A84" s="97" t="s">
        <v>34</v>
      </c>
      <c r="B84" s="98"/>
      <c r="C84" s="98"/>
      <c r="D84" s="98"/>
      <c r="E84" s="98"/>
      <c r="F84" s="98"/>
      <c r="G84" s="98"/>
      <c r="H84" s="99"/>
      <c r="I84" s="33">
        <f>SUM(I82)</f>
        <v>765.3</v>
      </c>
    </row>
    <row r="85" spans="1:9" ht="15.75" x14ac:dyDescent="0.25">
      <c r="A85" s="34"/>
      <c r="B85" s="27"/>
      <c r="C85" s="27"/>
      <c r="D85" s="27"/>
      <c r="E85" s="27"/>
      <c r="F85" s="27"/>
      <c r="G85" s="27"/>
      <c r="H85" s="27"/>
      <c r="I85" s="35"/>
    </row>
    <row r="86" spans="1:9" ht="15.75" x14ac:dyDescent="0.25">
      <c r="A86" s="94" t="s">
        <v>35</v>
      </c>
      <c r="B86" s="95"/>
      <c r="C86" s="95"/>
      <c r="D86" s="95"/>
      <c r="E86" s="95"/>
      <c r="F86" s="95"/>
      <c r="G86" s="95"/>
      <c r="H86" s="95"/>
      <c r="I86" s="96"/>
    </row>
    <row r="87" spans="1:9" x14ac:dyDescent="0.25">
      <c r="A87" s="32">
        <v>1</v>
      </c>
      <c r="B87" s="36"/>
      <c r="C87" s="36"/>
      <c r="D87" s="36"/>
      <c r="E87" s="36"/>
      <c r="F87" s="36"/>
      <c r="G87" s="36"/>
      <c r="H87" s="36"/>
      <c r="I87" s="37"/>
    </row>
    <row r="88" spans="1:9" x14ac:dyDescent="0.25">
      <c r="A88" s="32">
        <v>2</v>
      </c>
      <c r="B88" s="36"/>
      <c r="C88" s="36"/>
      <c r="D88" s="36"/>
      <c r="E88" s="36"/>
      <c r="F88" s="36"/>
      <c r="G88" s="36"/>
      <c r="H88" s="36"/>
      <c r="I88" s="37"/>
    </row>
    <row r="89" spans="1:9" ht="15.75" x14ac:dyDescent="0.25">
      <c r="A89" s="97" t="s">
        <v>36</v>
      </c>
      <c r="B89" s="98"/>
      <c r="C89" s="98"/>
      <c r="D89" s="98"/>
      <c r="E89" s="98"/>
      <c r="F89" s="98"/>
      <c r="G89" s="98"/>
      <c r="H89" s="99"/>
      <c r="I89" s="38">
        <f>SUM(I87)</f>
        <v>0</v>
      </c>
    </row>
    <row r="90" spans="1:9" ht="15.75" x14ac:dyDescent="0.25">
      <c r="A90" s="94" t="s">
        <v>278</v>
      </c>
      <c r="B90" s="100"/>
      <c r="C90" s="100"/>
      <c r="D90" s="100"/>
      <c r="E90" s="100"/>
      <c r="F90" s="100"/>
      <c r="G90" s="100"/>
      <c r="H90" s="100"/>
      <c r="I90" s="101"/>
    </row>
    <row r="91" spans="1:9" x14ac:dyDescent="0.25">
      <c r="A91" s="32">
        <v>1</v>
      </c>
      <c r="B91" s="36"/>
      <c r="C91" s="36"/>
      <c r="D91" s="80">
        <v>2111</v>
      </c>
      <c r="E91" s="81" t="s">
        <v>279</v>
      </c>
      <c r="F91" s="81"/>
      <c r="G91" s="36"/>
      <c r="H91" s="36"/>
      <c r="I91" s="82">
        <v>319810.36</v>
      </c>
    </row>
    <row r="92" spans="1:9" x14ac:dyDescent="0.25">
      <c r="A92" s="32">
        <v>2</v>
      </c>
      <c r="B92" s="36"/>
      <c r="C92" s="36"/>
      <c r="D92" s="80">
        <v>2120</v>
      </c>
      <c r="E92" s="81" t="s">
        <v>280</v>
      </c>
      <c r="F92" s="36"/>
      <c r="G92" s="36"/>
      <c r="H92" s="36"/>
      <c r="I92" s="82">
        <v>69868.6054</v>
      </c>
    </row>
    <row r="93" spans="1:9" ht="15" customHeight="1" x14ac:dyDescent="0.25">
      <c r="A93" s="83"/>
      <c r="B93" s="84"/>
      <c r="C93" s="84"/>
      <c r="D93" s="85"/>
      <c r="E93" s="86"/>
      <c r="F93" s="84"/>
      <c r="G93" s="84"/>
      <c r="H93" s="87"/>
      <c r="I93" s="82"/>
    </row>
    <row r="94" spans="1:9" x14ac:dyDescent="0.25">
      <c r="A94" s="102" t="s">
        <v>281</v>
      </c>
      <c r="B94" s="103"/>
      <c r="C94" s="103"/>
      <c r="D94" s="103"/>
      <c r="E94" s="103"/>
      <c r="F94" s="103"/>
      <c r="G94" s="103"/>
      <c r="H94" s="104"/>
      <c r="I94" s="82">
        <f>I92+I91+I84+I79+I74+I69+I64+I56+I44+I23</f>
        <v>515775.4754</v>
      </c>
    </row>
    <row r="95" spans="1:9" x14ac:dyDescent="0.25">
      <c r="A95" s="1"/>
      <c r="B95" s="88"/>
      <c r="C95" s="88"/>
      <c r="D95" s="88"/>
      <c r="E95" s="88"/>
      <c r="F95" s="88"/>
      <c r="G95" s="88"/>
      <c r="H95" s="88"/>
      <c r="I95" s="88"/>
    </row>
    <row r="96" spans="1:9" ht="18.75" x14ac:dyDescent="0.3">
      <c r="A96" s="1"/>
      <c r="B96" s="89"/>
      <c r="C96" s="39"/>
      <c r="D96" s="40"/>
      <c r="E96" s="90" t="s">
        <v>282</v>
      </c>
      <c r="F96" s="90"/>
      <c r="G96" s="90"/>
      <c r="H96" s="105" t="s">
        <v>283</v>
      </c>
      <c r="I96" s="105"/>
    </row>
  </sheetData>
  <mergeCells count="26">
    <mergeCell ref="A81:I81"/>
    <mergeCell ref="A84:H84"/>
    <mergeCell ref="A86:I86"/>
    <mergeCell ref="A89:H89"/>
    <mergeCell ref="A90:I90"/>
    <mergeCell ref="A66:I66"/>
    <mergeCell ref="A69:H69"/>
    <mergeCell ref="A71:I71"/>
    <mergeCell ref="A74:H74"/>
    <mergeCell ref="A79:H79"/>
    <mergeCell ref="A94:H94"/>
    <mergeCell ref="H96:I96"/>
    <mergeCell ref="A22:H22"/>
    <mergeCell ref="A3:I3"/>
    <mergeCell ref="A5:I5"/>
    <mergeCell ref="A9:I9"/>
    <mergeCell ref="A16:H16"/>
    <mergeCell ref="A18:I18"/>
    <mergeCell ref="A76:I76"/>
    <mergeCell ref="A24:I24"/>
    <mergeCell ref="A44:H44"/>
    <mergeCell ref="A46:I46"/>
    <mergeCell ref="A51:H51"/>
    <mergeCell ref="A56:H56"/>
    <mergeCell ref="A58:I58"/>
    <mergeCell ref="A64:H64"/>
  </mergeCells>
  <phoneticPr fontId="13" type="noConversion"/>
  <pageMargins left="0.7" right="0.7" top="0.75" bottom="0.75" header="0.3" footer="0.3"/>
  <pageSetup paperSize="9" scale="49" orientation="portrait" horizontalDpi="300" verticalDpi="300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7"/>
  <sheetViews>
    <sheetView topLeftCell="A74" workbookViewId="0">
      <selection activeCell="C97" sqref="C97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137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.75" x14ac:dyDescent="0.25">
      <c r="A10" s="7">
        <v>1</v>
      </c>
      <c r="B10" s="8"/>
      <c r="C10" s="9"/>
      <c r="D10" s="10"/>
      <c r="E10" s="11"/>
      <c r="F10" s="12"/>
      <c r="G10" s="13"/>
      <c r="H10" s="14"/>
      <c r="I10" s="14"/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0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v>1036.8</v>
      </c>
    </row>
    <row r="26" spans="1:9" ht="30" hidden="1" x14ac:dyDescent="0.25">
      <c r="A26" s="12">
        <v>2</v>
      </c>
      <c r="B26" s="8"/>
      <c r="C26" s="10"/>
      <c r="D26" s="10" t="s">
        <v>83</v>
      </c>
      <c r="E26" s="21" t="s">
        <v>49</v>
      </c>
      <c r="F26" s="10" t="s">
        <v>101</v>
      </c>
      <c r="G26" s="13" t="s">
        <v>118</v>
      </c>
      <c r="H26" s="14">
        <v>21619</v>
      </c>
      <c r="I26" s="14"/>
    </row>
    <row r="27" spans="1:9" hidden="1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/>
    </row>
    <row r="28" spans="1:9" ht="30" hidden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30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>
        <v>3237.2</v>
      </c>
    </row>
    <row r="30" spans="1:9" ht="30" hidden="1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/>
    </row>
    <row r="31" spans="1:9" hidden="1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/>
    </row>
    <row r="32" spans="1:9" ht="30" hidden="1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/>
    </row>
    <row r="33" spans="1:9" ht="30" hidden="1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/>
    </row>
    <row r="34" spans="1:9" hidden="1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/>
    </row>
    <row r="35" spans="1:9" ht="30" x14ac:dyDescent="0.25">
      <c r="A35" s="12">
        <v>11</v>
      </c>
      <c r="B35" s="8"/>
      <c r="C35" s="10"/>
      <c r="D35" s="10" t="s">
        <v>92</v>
      </c>
      <c r="E35" s="21" t="s">
        <v>133</v>
      </c>
      <c r="F35" s="10" t="s">
        <v>103</v>
      </c>
      <c r="G35" s="13" t="s">
        <v>135</v>
      </c>
      <c r="H35" s="14">
        <v>130585</v>
      </c>
      <c r="I35" s="14">
        <v>6175.6</v>
      </c>
    </row>
    <row r="36" spans="1:9" x14ac:dyDescent="0.25">
      <c r="A36" s="12">
        <v>12</v>
      </c>
      <c r="B36" s="8"/>
      <c r="C36" s="10"/>
      <c r="D36" s="10" t="s">
        <v>93</v>
      </c>
      <c r="E36" s="21" t="s">
        <v>109</v>
      </c>
      <c r="F36" s="10" t="s">
        <v>103</v>
      </c>
      <c r="G36" s="13" t="s">
        <v>120</v>
      </c>
      <c r="H36" s="14">
        <v>49950</v>
      </c>
      <c r="I36" s="14">
        <v>5184</v>
      </c>
    </row>
    <row r="37" spans="1:9" ht="1.5" hidden="1" customHeight="1" x14ac:dyDescent="0.25">
      <c r="A37" s="12">
        <v>13</v>
      </c>
      <c r="B37" s="8"/>
      <c r="C37" s="10"/>
      <c r="D37" s="10" t="s">
        <v>94</v>
      </c>
      <c r="E37" s="21" t="s">
        <v>110</v>
      </c>
      <c r="F37" s="10" t="s">
        <v>103</v>
      </c>
      <c r="G37" s="13" t="s">
        <v>111</v>
      </c>
      <c r="H37" s="14">
        <v>49544</v>
      </c>
      <c r="I37" s="14"/>
    </row>
    <row r="38" spans="1:9" hidden="1" x14ac:dyDescent="0.25">
      <c r="A38" s="12">
        <v>14</v>
      </c>
      <c r="B38" s="8"/>
      <c r="C38" s="10"/>
      <c r="D38" s="10" t="s">
        <v>95</v>
      </c>
      <c r="E38" s="21" t="s">
        <v>112</v>
      </c>
      <c r="F38" s="10" t="s">
        <v>103</v>
      </c>
      <c r="G38" s="13" t="s">
        <v>113</v>
      </c>
      <c r="H38" s="14">
        <v>37000</v>
      </c>
      <c r="I38" s="14"/>
    </row>
    <row r="39" spans="1:9" hidden="1" x14ac:dyDescent="0.25">
      <c r="A39" s="12">
        <v>15</v>
      </c>
      <c r="B39" s="8"/>
      <c r="C39" s="10"/>
      <c r="D39" s="10" t="s">
        <v>96</v>
      </c>
      <c r="E39" s="21" t="s">
        <v>114</v>
      </c>
      <c r="F39" s="10" t="s">
        <v>103</v>
      </c>
      <c r="G39" s="13" t="s">
        <v>115</v>
      </c>
      <c r="H39" s="14">
        <v>20240</v>
      </c>
      <c r="I39" s="14"/>
    </row>
    <row r="40" spans="1:9" ht="30" x14ac:dyDescent="0.25">
      <c r="A40" s="12">
        <v>16</v>
      </c>
      <c r="B40" s="8"/>
      <c r="C40" s="10"/>
      <c r="D40" s="10" t="s">
        <v>97</v>
      </c>
      <c r="E40" s="21" t="s">
        <v>47</v>
      </c>
      <c r="F40" s="10" t="s">
        <v>103</v>
      </c>
      <c r="G40" s="13" t="s">
        <v>122</v>
      </c>
      <c r="H40" s="14">
        <v>30288</v>
      </c>
      <c r="I40" s="14">
        <v>1524</v>
      </c>
    </row>
    <row r="41" spans="1:9" hidden="1" x14ac:dyDescent="0.25">
      <c r="A41" s="12">
        <v>17</v>
      </c>
      <c r="B41" s="8"/>
      <c r="C41" s="10"/>
      <c r="D41" s="10" t="s">
        <v>98</v>
      </c>
      <c r="E41" s="21" t="s">
        <v>121</v>
      </c>
      <c r="F41" s="10" t="s">
        <v>103</v>
      </c>
      <c r="G41" s="13" t="s">
        <v>123</v>
      </c>
      <c r="H41" s="14">
        <v>49500</v>
      </c>
      <c r="I41" s="14"/>
    </row>
    <row r="42" spans="1:9" x14ac:dyDescent="0.25">
      <c r="A42" s="12">
        <v>18</v>
      </c>
      <c r="B42" s="8"/>
      <c r="C42" s="10"/>
      <c r="D42" s="10" t="s">
        <v>99</v>
      </c>
      <c r="E42" s="21" t="s">
        <v>15</v>
      </c>
      <c r="F42" s="10" t="s">
        <v>104</v>
      </c>
      <c r="G42" s="13" t="s">
        <v>42</v>
      </c>
      <c r="H42" s="14">
        <v>49500</v>
      </c>
      <c r="I42" s="14">
        <v>1001</v>
      </c>
    </row>
    <row r="43" spans="1:9" ht="0.75" customHeight="1" x14ac:dyDescent="0.25">
      <c r="A43" s="12">
        <v>19</v>
      </c>
      <c r="B43" s="8"/>
      <c r="C43" s="10"/>
      <c r="D43" s="10" t="s">
        <v>107</v>
      </c>
      <c r="E43" s="21" t="s">
        <v>47</v>
      </c>
      <c r="F43" s="10" t="s">
        <v>106</v>
      </c>
      <c r="G43" s="13" t="s">
        <v>108</v>
      </c>
      <c r="H43" s="14">
        <v>2880</v>
      </c>
      <c r="I43" s="14"/>
    </row>
    <row r="44" spans="1:9" ht="18" customHeight="1" x14ac:dyDescent="0.25">
      <c r="A44" s="106" t="s">
        <v>18</v>
      </c>
      <c r="B44" s="107"/>
      <c r="C44" s="107"/>
      <c r="D44" s="107"/>
      <c r="E44" s="107"/>
      <c r="F44" s="107"/>
      <c r="G44" s="107"/>
      <c r="H44" s="108"/>
      <c r="I44" s="48">
        <f>SUM(I25:I43)</f>
        <v>18158.599999999999</v>
      </c>
    </row>
    <row r="45" spans="1:9" ht="18.75" x14ac:dyDescent="0.25">
      <c r="A45" s="23"/>
      <c r="B45" s="24"/>
      <c r="C45" s="24"/>
      <c r="D45" s="24"/>
      <c r="E45" s="24"/>
      <c r="F45" s="24"/>
      <c r="G45" s="24"/>
      <c r="H45" s="24"/>
      <c r="I45" s="18"/>
    </row>
    <row r="46" spans="1:9" ht="15.75" x14ac:dyDescent="0.25">
      <c r="A46" s="94" t="s">
        <v>19</v>
      </c>
      <c r="B46" s="95"/>
      <c r="C46" s="95"/>
      <c r="D46" s="95"/>
      <c r="E46" s="95"/>
      <c r="F46" s="95"/>
      <c r="G46" s="95"/>
      <c r="H46" s="95"/>
      <c r="I46" s="96"/>
    </row>
    <row r="47" spans="1:9" hidden="1" x14ac:dyDescent="0.25">
      <c r="A47" s="12">
        <v>1</v>
      </c>
      <c r="B47" s="8"/>
      <c r="C47" s="11"/>
      <c r="D47" s="12" t="s">
        <v>20</v>
      </c>
      <c r="E47" s="11" t="s">
        <v>54</v>
      </c>
      <c r="F47" s="12" t="s">
        <v>21</v>
      </c>
      <c r="G47" s="12"/>
      <c r="H47" s="25">
        <v>7920</v>
      </c>
      <c r="I47" s="14"/>
    </row>
    <row r="48" spans="1:9" hidden="1" x14ac:dyDescent="0.25">
      <c r="A48" s="12">
        <v>2</v>
      </c>
      <c r="B48" s="8"/>
      <c r="C48" s="11"/>
      <c r="D48" s="12" t="s">
        <v>65</v>
      </c>
      <c r="E48" s="11" t="s">
        <v>66</v>
      </c>
      <c r="F48" s="12" t="s">
        <v>67</v>
      </c>
      <c r="G48" s="12"/>
      <c r="H48" s="25">
        <v>11820</v>
      </c>
      <c r="I48" s="14"/>
    </row>
    <row r="49" spans="1:21" ht="45" hidden="1" x14ac:dyDescent="0.25">
      <c r="A49" s="12">
        <v>3</v>
      </c>
      <c r="B49" s="8"/>
      <c r="C49" s="10"/>
      <c r="D49" s="12" t="s">
        <v>71</v>
      </c>
      <c r="E49" s="11" t="s">
        <v>72</v>
      </c>
      <c r="F49" s="12" t="s">
        <v>73</v>
      </c>
      <c r="G49" s="12"/>
      <c r="H49" s="25">
        <v>7800</v>
      </c>
      <c r="I49" s="14"/>
    </row>
    <row r="50" spans="1:21" s="46" customFormat="1" ht="18" customHeight="1" x14ac:dyDescent="0.2">
      <c r="A50" s="26"/>
      <c r="B50" s="41"/>
      <c r="C50" s="42"/>
      <c r="D50" s="43"/>
      <c r="E50" s="44"/>
      <c r="F50" s="43"/>
      <c r="G50" s="43"/>
      <c r="H50" s="45"/>
      <c r="I50" s="47">
        <f>SUM(I47:I49)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6" customFormat="1" ht="15.75" x14ac:dyDescent="0.2">
      <c r="A51" s="109" t="s">
        <v>55</v>
      </c>
      <c r="B51" s="110"/>
      <c r="C51" s="110"/>
      <c r="D51" s="110"/>
      <c r="E51" s="110"/>
      <c r="F51" s="110"/>
      <c r="G51" s="110"/>
      <c r="H51" s="111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6" customFormat="1" ht="18" customHeight="1" x14ac:dyDescent="0.2">
      <c r="A52" s="12">
        <v>1</v>
      </c>
      <c r="B52" s="8"/>
      <c r="C52" s="21"/>
      <c r="D52" s="12" t="s">
        <v>63</v>
      </c>
      <c r="E52" s="50" t="s">
        <v>58</v>
      </c>
      <c r="F52" s="49" t="s">
        <v>59</v>
      </c>
      <c r="G52" s="12"/>
      <c r="H52" s="25">
        <v>5400</v>
      </c>
      <c r="I52" s="14">
        <v>1350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6" customFormat="1" ht="18" customHeight="1" x14ac:dyDescent="0.2">
      <c r="A53" s="12">
        <v>3</v>
      </c>
      <c r="B53" s="8"/>
      <c r="C53" s="21"/>
      <c r="D53" s="12" t="s">
        <v>64</v>
      </c>
      <c r="E53" s="50" t="s">
        <v>56</v>
      </c>
      <c r="F53" s="49" t="s">
        <v>57</v>
      </c>
      <c r="G53" s="12"/>
      <c r="H53" s="25">
        <v>10212</v>
      </c>
      <c r="I53" s="14">
        <f>851*2</f>
        <v>1702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6" customFormat="1" ht="18" customHeight="1" x14ac:dyDescent="0.2">
      <c r="A54" s="12">
        <v>3</v>
      </c>
      <c r="B54" s="8"/>
      <c r="C54" s="21"/>
      <c r="D54" s="12" t="s">
        <v>62</v>
      </c>
      <c r="E54" s="50" t="s">
        <v>138</v>
      </c>
      <c r="F54" s="49" t="s">
        <v>139</v>
      </c>
      <c r="G54" s="12"/>
      <c r="H54" s="25">
        <v>2200</v>
      </c>
      <c r="I54" s="14">
        <v>1100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46" customFormat="1" ht="18" customHeight="1" x14ac:dyDescent="0.2">
      <c r="A55" s="26"/>
      <c r="B55" s="41"/>
      <c r="C55" s="42"/>
      <c r="D55" s="43"/>
      <c r="E55" s="44"/>
      <c r="F55" s="43"/>
      <c r="G55" s="43"/>
      <c r="H55" s="45"/>
      <c r="I55" s="47">
        <f>SUM(I52:I54)</f>
        <v>4152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2">
        <v>8</v>
      </c>
      <c r="B56" s="8"/>
      <c r="C56" s="21"/>
      <c r="D56" s="12"/>
      <c r="E56" s="11"/>
      <c r="F56" s="12"/>
      <c r="G56" s="12"/>
      <c r="H56" s="25"/>
      <c r="I56" s="14"/>
    </row>
    <row r="57" spans="1:21" ht="15" customHeight="1" x14ac:dyDescent="0.25">
      <c r="A57" s="106" t="s">
        <v>22</v>
      </c>
      <c r="B57" s="107"/>
      <c r="C57" s="107"/>
      <c r="D57" s="107"/>
      <c r="E57" s="107"/>
      <c r="F57" s="107"/>
      <c r="G57" s="107"/>
      <c r="H57" s="108"/>
      <c r="I57" s="22">
        <f>I50+I55</f>
        <v>4152</v>
      </c>
    </row>
    <row r="58" spans="1:21" ht="18.75" x14ac:dyDescent="0.25">
      <c r="A58" s="23"/>
      <c r="B58" s="27"/>
      <c r="C58" s="27"/>
      <c r="D58" s="27"/>
      <c r="E58" s="27"/>
      <c r="F58" s="27"/>
      <c r="G58" s="27"/>
      <c r="H58" s="27"/>
      <c r="I58" s="18"/>
    </row>
    <row r="59" spans="1:21" ht="15.75" x14ac:dyDescent="0.25">
      <c r="A59" s="94" t="s">
        <v>23</v>
      </c>
      <c r="B59" s="95"/>
      <c r="C59" s="95"/>
      <c r="D59" s="95"/>
      <c r="E59" s="95"/>
      <c r="F59" s="95"/>
      <c r="G59" s="95"/>
      <c r="H59" s="95"/>
      <c r="I59" s="96"/>
    </row>
    <row r="60" spans="1:21" ht="15.75" x14ac:dyDescent="0.25">
      <c r="A60" s="28">
        <v>1</v>
      </c>
      <c r="B60" s="29"/>
      <c r="C60" s="30"/>
      <c r="D60" s="10"/>
      <c r="E60" s="11"/>
      <c r="F60" s="12"/>
      <c r="G60" s="13"/>
      <c r="H60" s="14"/>
      <c r="I60" s="14"/>
    </row>
    <row r="61" spans="1:21" ht="15.75" x14ac:dyDescent="0.25">
      <c r="A61" s="28">
        <v>2</v>
      </c>
      <c r="B61" s="29"/>
      <c r="C61" s="30"/>
      <c r="D61" s="10"/>
      <c r="E61" s="11"/>
      <c r="F61" s="12"/>
      <c r="G61" s="13"/>
      <c r="H61" s="14"/>
      <c r="I61" s="14"/>
    </row>
    <row r="62" spans="1:21" ht="15.75" x14ac:dyDescent="0.25">
      <c r="A62" s="7">
        <v>3</v>
      </c>
      <c r="B62" s="8"/>
      <c r="C62" s="12"/>
      <c r="D62" s="10"/>
      <c r="E62" s="11"/>
      <c r="F62" s="12"/>
      <c r="G62" s="13"/>
      <c r="H62" s="14"/>
      <c r="I62" s="14"/>
    </row>
    <row r="63" spans="1:21" x14ac:dyDescent="0.25">
      <c r="A63" s="12">
        <v>4</v>
      </c>
      <c r="B63" s="8"/>
      <c r="C63" s="10"/>
      <c r="D63" s="12"/>
      <c r="E63" s="11"/>
      <c r="F63" s="12"/>
      <c r="G63" s="12"/>
      <c r="H63" s="25"/>
      <c r="I63" s="14"/>
    </row>
    <row r="64" spans="1:21" x14ac:dyDescent="0.25">
      <c r="A64" s="12">
        <v>5</v>
      </c>
      <c r="B64" s="8"/>
      <c r="C64" s="10"/>
      <c r="D64" s="12"/>
      <c r="E64" s="11"/>
      <c r="F64" s="12"/>
      <c r="G64" s="12"/>
      <c r="H64" s="25"/>
      <c r="I64" s="14"/>
    </row>
    <row r="65" spans="1:9" ht="18" customHeight="1" x14ac:dyDescent="0.25">
      <c r="A65" s="106" t="s">
        <v>24</v>
      </c>
      <c r="B65" s="107"/>
      <c r="C65" s="107"/>
      <c r="D65" s="107"/>
      <c r="E65" s="107"/>
      <c r="F65" s="107"/>
      <c r="G65" s="107"/>
      <c r="H65" s="108"/>
      <c r="I65" s="22">
        <f>SUM(A65:H65)</f>
        <v>0</v>
      </c>
    </row>
    <row r="66" spans="1:9" ht="18.75" x14ac:dyDescent="0.25">
      <c r="A66" s="23"/>
      <c r="B66" s="20"/>
      <c r="C66" s="20"/>
      <c r="D66" s="20"/>
      <c r="E66" s="20"/>
      <c r="F66" s="20"/>
      <c r="G66" s="20"/>
      <c r="H66" s="20"/>
      <c r="I66" s="18"/>
    </row>
    <row r="67" spans="1:9" ht="15.75" x14ac:dyDescent="0.25">
      <c r="A67" s="94" t="s">
        <v>25</v>
      </c>
      <c r="B67" s="95"/>
      <c r="C67" s="95"/>
      <c r="D67" s="95"/>
      <c r="E67" s="95"/>
      <c r="F67" s="95"/>
      <c r="G67" s="95"/>
      <c r="H67" s="95"/>
      <c r="I67" s="96"/>
    </row>
    <row r="68" spans="1:9" ht="15.75" x14ac:dyDescent="0.25">
      <c r="A68" s="31">
        <v>1</v>
      </c>
      <c r="B68" s="31"/>
      <c r="C68" s="31"/>
      <c r="D68" s="31"/>
      <c r="E68" s="59"/>
      <c r="F68" s="31"/>
      <c r="G68" s="13"/>
      <c r="H68" s="9"/>
      <c r="I68" s="60"/>
    </row>
    <row r="69" spans="1:9" ht="15.75" x14ac:dyDescent="0.25">
      <c r="A69" s="31">
        <v>2</v>
      </c>
      <c r="B69" s="31"/>
      <c r="C69" s="31"/>
      <c r="D69" s="31"/>
      <c r="E69" s="31"/>
      <c r="F69" s="31"/>
      <c r="G69" s="31"/>
      <c r="H69" s="31"/>
      <c r="I69" s="32"/>
    </row>
    <row r="70" spans="1:9" ht="15.75" x14ac:dyDescent="0.25">
      <c r="A70" s="97" t="s">
        <v>26</v>
      </c>
      <c r="B70" s="98"/>
      <c r="C70" s="98"/>
      <c r="D70" s="98"/>
      <c r="E70" s="98"/>
      <c r="F70" s="98"/>
      <c r="G70" s="98"/>
      <c r="H70" s="99"/>
      <c r="I70" s="33">
        <f>I68</f>
        <v>0</v>
      </c>
    </row>
    <row r="71" spans="1:9" ht="15.75" x14ac:dyDescent="0.25">
      <c r="A71" s="34"/>
      <c r="B71" s="27"/>
      <c r="C71" s="27"/>
      <c r="D71" s="27"/>
      <c r="E71" s="27"/>
      <c r="F71" s="27"/>
      <c r="G71" s="27"/>
      <c r="H71" s="27"/>
      <c r="I71" s="35"/>
    </row>
    <row r="72" spans="1:9" ht="15.75" x14ac:dyDescent="0.25">
      <c r="A72" s="94" t="s">
        <v>27</v>
      </c>
      <c r="B72" s="95"/>
      <c r="C72" s="95"/>
      <c r="D72" s="95"/>
      <c r="E72" s="95"/>
      <c r="F72" s="95"/>
      <c r="G72" s="95"/>
      <c r="H72" s="95"/>
      <c r="I72" s="96"/>
    </row>
    <row r="73" spans="1:9" ht="15.75" x14ac:dyDescent="0.25">
      <c r="A73" s="31">
        <v>1</v>
      </c>
      <c r="B73" s="32"/>
      <c r="C73" s="32"/>
      <c r="D73" s="32"/>
      <c r="E73" s="32"/>
      <c r="F73" s="32"/>
      <c r="G73" s="32"/>
      <c r="H73" s="32"/>
      <c r="I73" s="32"/>
    </row>
    <row r="74" spans="1:9" ht="15.75" x14ac:dyDescent="0.25">
      <c r="A74" s="31">
        <v>2</v>
      </c>
      <c r="B74" s="32"/>
      <c r="C74" s="32"/>
      <c r="D74" s="32"/>
      <c r="E74" s="32"/>
      <c r="F74" s="32"/>
      <c r="G74" s="32"/>
      <c r="H74" s="32"/>
      <c r="I74" s="32"/>
    </row>
    <row r="75" spans="1:9" ht="15.75" x14ac:dyDescent="0.25">
      <c r="A75" s="97" t="s">
        <v>28</v>
      </c>
      <c r="B75" s="98"/>
      <c r="C75" s="98"/>
      <c r="D75" s="98"/>
      <c r="E75" s="98"/>
      <c r="F75" s="98"/>
      <c r="G75" s="98"/>
      <c r="H75" s="99"/>
      <c r="I75" s="33">
        <f>SUM(A75:H75)</f>
        <v>0</v>
      </c>
    </row>
    <row r="76" spans="1:9" ht="15.75" x14ac:dyDescent="0.25">
      <c r="A76" s="34"/>
      <c r="B76" s="27"/>
      <c r="C76" s="27"/>
      <c r="D76" s="27"/>
      <c r="E76" s="27"/>
      <c r="F76" s="27"/>
      <c r="G76" s="27"/>
      <c r="H76" s="27"/>
      <c r="I76" s="35"/>
    </row>
    <row r="77" spans="1:9" ht="15" customHeight="1" x14ac:dyDescent="0.25">
      <c r="A77" s="94" t="s">
        <v>29</v>
      </c>
      <c r="B77" s="95"/>
      <c r="C77" s="95"/>
      <c r="D77" s="95"/>
      <c r="E77" s="95"/>
      <c r="F77" s="95"/>
      <c r="G77" s="95"/>
      <c r="H77" s="95"/>
      <c r="I77" s="96"/>
    </row>
    <row r="78" spans="1:9" ht="69" hidden="1" customHeight="1" x14ac:dyDescent="0.25">
      <c r="A78" s="31">
        <v>1</v>
      </c>
      <c r="B78" s="32"/>
      <c r="C78" s="32"/>
      <c r="D78" s="52" t="s">
        <v>76</v>
      </c>
      <c r="E78" s="53" t="s">
        <v>77</v>
      </c>
      <c r="F78" s="52" t="s">
        <v>78</v>
      </c>
      <c r="G78" s="53"/>
      <c r="H78" s="53">
        <v>382687.26</v>
      </c>
      <c r="I78" s="56"/>
    </row>
    <row r="79" spans="1:9" ht="60" x14ac:dyDescent="0.25">
      <c r="A79" s="31">
        <v>2</v>
      </c>
      <c r="B79" s="32"/>
      <c r="C79" s="32"/>
      <c r="D79" s="54" t="s">
        <v>80</v>
      </c>
      <c r="E79" s="53" t="s">
        <v>81</v>
      </c>
      <c r="F79" s="55" t="s">
        <v>79</v>
      </c>
      <c r="G79" s="53"/>
      <c r="H79" s="53">
        <v>36624.33</v>
      </c>
      <c r="I79" s="56">
        <v>3052.03</v>
      </c>
    </row>
    <row r="80" spans="1:9" ht="15.75" x14ac:dyDescent="0.25">
      <c r="A80" s="97" t="s">
        <v>30</v>
      </c>
      <c r="B80" s="98"/>
      <c r="C80" s="98"/>
      <c r="D80" s="98"/>
      <c r="E80" s="98"/>
      <c r="F80" s="98"/>
      <c r="G80" s="98"/>
      <c r="H80" s="99"/>
      <c r="I80" s="33">
        <f>SUM(I78:I79)</f>
        <v>3052.03</v>
      </c>
    </row>
    <row r="81" spans="1:9" ht="15.75" x14ac:dyDescent="0.25">
      <c r="A81" s="34"/>
      <c r="B81" s="27"/>
      <c r="C81" s="27"/>
      <c r="D81" s="27"/>
      <c r="E81" s="27"/>
      <c r="F81" s="27"/>
      <c r="G81" s="27"/>
      <c r="H81" s="27"/>
      <c r="I81" s="35"/>
    </row>
    <row r="82" spans="1:9" ht="15.75" x14ac:dyDescent="0.25">
      <c r="A82" s="94" t="s">
        <v>31</v>
      </c>
      <c r="B82" s="95"/>
      <c r="C82" s="95"/>
      <c r="D82" s="95"/>
      <c r="E82" s="95"/>
      <c r="F82" s="95"/>
      <c r="G82" s="95"/>
      <c r="H82" s="95"/>
      <c r="I82" s="96"/>
    </row>
    <row r="83" spans="1:9" ht="15.75" x14ac:dyDescent="0.25">
      <c r="A83" s="31">
        <v>1</v>
      </c>
      <c r="B83" s="36"/>
      <c r="C83" s="36"/>
      <c r="D83" s="36" t="s">
        <v>74</v>
      </c>
      <c r="E83" s="36" t="s">
        <v>32</v>
      </c>
      <c r="F83" s="36" t="s">
        <v>33</v>
      </c>
      <c r="G83" s="36"/>
      <c r="H83" s="36">
        <v>9183.6</v>
      </c>
      <c r="I83" s="37">
        <v>765.3</v>
      </c>
    </row>
    <row r="84" spans="1:9" ht="15.75" x14ac:dyDescent="0.25">
      <c r="A84" s="31">
        <v>2</v>
      </c>
      <c r="B84" s="36"/>
      <c r="C84" s="36"/>
      <c r="D84" s="36"/>
      <c r="E84" s="36"/>
      <c r="F84" s="36"/>
      <c r="G84" s="36"/>
      <c r="H84" s="36"/>
      <c r="I84" s="37"/>
    </row>
    <row r="85" spans="1:9" ht="15.75" x14ac:dyDescent="0.25">
      <c r="A85" s="97" t="s">
        <v>34</v>
      </c>
      <c r="B85" s="98"/>
      <c r="C85" s="98"/>
      <c r="D85" s="98"/>
      <c r="E85" s="98"/>
      <c r="F85" s="98"/>
      <c r="G85" s="98"/>
      <c r="H85" s="99"/>
      <c r="I85" s="33">
        <f>SUM(I83)</f>
        <v>765.3</v>
      </c>
    </row>
    <row r="86" spans="1:9" ht="15.75" x14ac:dyDescent="0.25">
      <c r="A86" s="34"/>
      <c r="B86" s="27"/>
      <c r="C86" s="27"/>
      <c r="D86" s="27"/>
      <c r="E86" s="27"/>
      <c r="F86" s="27"/>
      <c r="G86" s="27"/>
      <c r="H86" s="27"/>
      <c r="I86" s="35"/>
    </row>
    <row r="87" spans="1:9" ht="15.75" x14ac:dyDescent="0.25">
      <c r="A87" s="94" t="s">
        <v>35</v>
      </c>
      <c r="B87" s="95"/>
      <c r="C87" s="95"/>
      <c r="D87" s="95"/>
      <c r="E87" s="95"/>
      <c r="F87" s="95"/>
      <c r="G87" s="95"/>
      <c r="H87" s="95"/>
      <c r="I87" s="96"/>
    </row>
    <row r="88" spans="1:9" x14ac:dyDescent="0.25">
      <c r="A88" s="32">
        <v>1</v>
      </c>
      <c r="B88" s="36"/>
      <c r="C88" s="36"/>
      <c r="D88" s="36"/>
      <c r="E88" s="36"/>
      <c r="F88" s="36"/>
      <c r="G88" s="36"/>
      <c r="H88" s="36"/>
      <c r="I88" s="37"/>
    </row>
    <row r="89" spans="1:9" x14ac:dyDescent="0.25">
      <c r="A89" s="32">
        <v>2</v>
      </c>
      <c r="B89" s="36"/>
      <c r="C89" s="36"/>
      <c r="D89" s="36"/>
      <c r="E89" s="36"/>
      <c r="F89" s="36"/>
      <c r="G89" s="36"/>
      <c r="H89" s="36"/>
      <c r="I89" s="37"/>
    </row>
    <row r="90" spans="1:9" ht="15.75" x14ac:dyDescent="0.25">
      <c r="A90" s="97" t="s">
        <v>36</v>
      </c>
      <c r="B90" s="98"/>
      <c r="C90" s="98"/>
      <c r="D90" s="98"/>
      <c r="E90" s="98"/>
      <c r="F90" s="98"/>
      <c r="G90" s="98"/>
      <c r="H90" s="99"/>
      <c r="I90" s="38">
        <f>SUM(I88)</f>
        <v>0</v>
      </c>
    </row>
    <row r="91" spans="1:9" ht="15.75" x14ac:dyDescent="0.25">
      <c r="A91" s="94" t="s">
        <v>278</v>
      </c>
      <c r="B91" s="100"/>
      <c r="C91" s="100"/>
      <c r="D91" s="100"/>
      <c r="E91" s="100"/>
      <c r="F91" s="100"/>
      <c r="G91" s="100"/>
      <c r="H91" s="100"/>
      <c r="I91" s="101"/>
    </row>
    <row r="92" spans="1:9" x14ac:dyDescent="0.25">
      <c r="A92" s="32">
        <v>1</v>
      </c>
      <c r="B92" s="36"/>
      <c r="C92" s="36"/>
      <c r="D92" s="80">
        <v>2111</v>
      </c>
      <c r="E92" s="81" t="s">
        <v>279</v>
      </c>
      <c r="F92" s="81"/>
      <c r="G92" s="36"/>
      <c r="H92" s="36"/>
      <c r="I92" s="82">
        <v>323209.42000000004</v>
      </c>
    </row>
    <row r="93" spans="1:9" x14ac:dyDescent="0.25">
      <c r="A93" s="32">
        <v>2</v>
      </c>
      <c r="B93" s="36"/>
      <c r="C93" s="36"/>
      <c r="D93" s="80">
        <v>2120</v>
      </c>
      <c r="E93" s="81" t="s">
        <v>280</v>
      </c>
      <c r="F93" s="36"/>
      <c r="G93" s="36"/>
      <c r="H93" s="36"/>
      <c r="I93" s="82">
        <v>68961.09</v>
      </c>
    </row>
    <row r="94" spans="1:9" ht="15" customHeight="1" x14ac:dyDescent="0.25">
      <c r="A94" s="83"/>
      <c r="B94" s="84"/>
      <c r="C94" s="84"/>
      <c r="D94" s="85"/>
      <c r="E94" s="86"/>
      <c r="F94" s="84"/>
      <c r="G94" s="84"/>
      <c r="H94" s="87"/>
      <c r="I94" s="82"/>
    </row>
    <row r="95" spans="1:9" x14ac:dyDescent="0.25">
      <c r="A95" s="102" t="s">
        <v>281</v>
      </c>
      <c r="B95" s="103"/>
      <c r="C95" s="103"/>
      <c r="D95" s="103"/>
      <c r="E95" s="103"/>
      <c r="F95" s="103"/>
      <c r="G95" s="103"/>
      <c r="H95" s="104"/>
      <c r="I95" s="82">
        <f>I93+I92+I85+I80+I75+I70+I65+I57+I44+I24</f>
        <v>418298.44</v>
      </c>
    </row>
    <row r="96" spans="1:9" x14ac:dyDescent="0.25">
      <c r="A96" s="1"/>
      <c r="B96" s="88"/>
      <c r="C96" s="88"/>
      <c r="D96" s="88"/>
      <c r="E96" s="88"/>
      <c r="F96" s="88"/>
      <c r="G96" s="88"/>
      <c r="H96" s="88"/>
      <c r="I96" s="88"/>
    </row>
    <row r="97" spans="1:9" ht="18.75" x14ac:dyDescent="0.3">
      <c r="A97" s="1"/>
      <c r="B97" s="89"/>
      <c r="C97" s="39"/>
      <c r="D97" s="40"/>
      <c r="E97" s="90" t="s">
        <v>282</v>
      </c>
      <c r="F97" s="90"/>
      <c r="G97" s="90"/>
      <c r="H97" s="105" t="s">
        <v>283</v>
      </c>
      <c r="I97" s="105"/>
    </row>
  </sheetData>
  <mergeCells count="26">
    <mergeCell ref="A82:I82"/>
    <mergeCell ref="A85:H85"/>
    <mergeCell ref="A87:I87"/>
    <mergeCell ref="A90:H90"/>
    <mergeCell ref="A91:I91"/>
    <mergeCell ref="A67:I67"/>
    <mergeCell ref="A70:H70"/>
    <mergeCell ref="A72:I72"/>
    <mergeCell ref="A75:H75"/>
    <mergeCell ref="A80:H80"/>
    <mergeCell ref="A95:H95"/>
    <mergeCell ref="H97:I97"/>
    <mergeCell ref="A22:H22"/>
    <mergeCell ref="A3:I3"/>
    <mergeCell ref="A5:I5"/>
    <mergeCell ref="A9:I9"/>
    <mergeCell ref="A16:H16"/>
    <mergeCell ref="A18:I18"/>
    <mergeCell ref="A77:I77"/>
    <mergeCell ref="A24:I24"/>
    <mergeCell ref="A44:H44"/>
    <mergeCell ref="A46:I46"/>
    <mergeCell ref="A51:H51"/>
    <mergeCell ref="A57:H57"/>
    <mergeCell ref="A59:I59"/>
    <mergeCell ref="A65:H6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7"/>
  <sheetViews>
    <sheetView topLeftCell="A77" workbookViewId="0">
      <selection activeCell="C97" sqref="C97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144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58"/>
      <c r="B4" s="58"/>
      <c r="C4" s="58"/>
      <c r="D4" s="58"/>
      <c r="E4" s="58"/>
      <c r="F4" s="58"/>
      <c r="G4" s="58"/>
      <c r="H4" s="58"/>
      <c r="I4" s="58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58"/>
      <c r="B6" s="58"/>
      <c r="C6" s="58"/>
      <c r="D6" s="58"/>
      <c r="E6" s="58"/>
      <c r="F6" s="58"/>
      <c r="G6" s="58"/>
      <c r="H6" s="58"/>
      <c r="I6" s="58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.75" x14ac:dyDescent="0.25">
      <c r="A10" s="7">
        <v>1</v>
      </c>
      <c r="B10" s="8"/>
      <c r="C10" s="9"/>
      <c r="D10" s="10"/>
      <c r="E10" s="11"/>
      <c r="F10" s="12"/>
      <c r="G10" s="13"/>
      <c r="H10" s="14"/>
      <c r="I10" s="14"/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0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v>3744.72</v>
      </c>
    </row>
    <row r="26" spans="1:9" ht="0.75" hidden="1" customHeight="1" x14ac:dyDescent="0.25">
      <c r="A26" s="12">
        <v>2</v>
      </c>
      <c r="B26" s="8"/>
      <c r="C26" s="10"/>
      <c r="D26" s="10" t="s">
        <v>83</v>
      </c>
      <c r="E26" s="21" t="s">
        <v>49</v>
      </c>
      <c r="F26" s="10" t="s">
        <v>101</v>
      </c>
      <c r="G26" s="13" t="s">
        <v>118</v>
      </c>
      <c r="H26" s="14">
        <v>21619</v>
      </c>
      <c r="I26" s="14"/>
    </row>
    <row r="27" spans="1:9" hidden="1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/>
    </row>
    <row r="28" spans="1:9" ht="30" hidden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30" hidden="1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/>
    </row>
    <row r="30" spans="1:9" ht="30" hidden="1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/>
    </row>
    <row r="31" spans="1:9" hidden="1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/>
    </row>
    <row r="32" spans="1:9" ht="30" hidden="1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/>
    </row>
    <row r="33" spans="1:9" ht="30" hidden="1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/>
    </row>
    <row r="34" spans="1:9" hidden="1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/>
    </row>
    <row r="35" spans="1:9" ht="30" hidden="1" x14ac:dyDescent="0.25">
      <c r="A35" s="12">
        <v>11</v>
      </c>
      <c r="B35" s="8"/>
      <c r="C35" s="10"/>
      <c r="D35" s="10" t="s">
        <v>92</v>
      </c>
      <c r="E35" s="21" t="s">
        <v>133</v>
      </c>
      <c r="F35" s="10" t="s">
        <v>103</v>
      </c>
      <c r="G35" s="13" t="s">
        <v>135</v>
      </c>
      <c r="H35" s="14">
        <v>130585</v>
      </c>
      <c r="I35" s="14"/>
    </row>
    <row r="36" spans="1:9" hidden="1" x14ac:dyDescent="0.25">
      <c r="A36" s="12">
        <v>12</v>
      </c>
      <c r="B36" s="8"/>
      <c r="C36" s="10"/>
      <c r="D36" s="10" t="s">
        <v>93</v>
      </c>
      <c r="E36" s="21" t="s">
        <v>109</v>
      </c>
      <c r="F36" s="10" t="s">
        <v>103</v>
      </c>
      <c r="G36" s="13" t="s">
        <v>120</v>
      </c>
      <c r="H36" s="14">
        <v>49950</v>
      </c>
      <c r="I36" s="14"/>
    </row>
    <row r="37" spans="1:9" hidden="1" x14ac:dyDescent="0.25">
      <c r="A37" s="12">
        <v>13</v>
      </c>
      <c r="B37" s="8"/>
      <c r="C37" s="10"/>
      <c r="D37" s="10" t="s">
        <v>94</v>
      </c>
      <c r="E37" s="21" t="s">
        <v>110</v>
      </c>
      <c r="F37" s="10" t="s">
        <v>103</v>
      </c>
      <c r="G37" s="13" t="s">
        <v>111</v>
      </c>
      <c r="H37" s="14">
        <v>49544</v>
      </c>
      <c r="I37" s="14"/>
    </row>
    <row r="38" spans="1:9" hidden="1" x14ac:dyDescent="0.25">
      <c r="A38" s="12">
        <v>14</v>
      </c>
      <c r="B38" s="8"/>
      <c r="C38" s="10"/>
      <c r="D38" s="10" t="s">
        <v>95</v>
      </c>
      <c r="E38" s="21" t="s">
        <v>112</v>
      </c>
      <c r="F38" s="10" t="s">
        <v>103</v>
      </c>
      <c r="G38" s="13" t="s">
        <v>113</v>
      </c>
      <c r="H38" s="14">
        <v>37000</v>
      </c>
      <c r="I38" s="14"/>
    </row>
    <row r="39" spans="1:9" hidden="1" x14ac:dyDescent="0.25">
      <c r="A39" s="12">
        <v>15</v>
      </c>
      <c r="B39" s="8"/>
      <c r="C39" s="10"/>
      <c r="D39" s="10" t="s">
        <v>96</v>
      </c>
      <c r="E39" s="21" t="s">
        <v>114</v>
      </c>
      <c r="F39" s="10" t="s">
        <v>103</v>
      </c>
      <c r="G39" s="13" t="s">
        <v>115</v>
      </c>
      <c r="H39" s="14">
        <v>20240</v>
      </c>
      <c r="I39" s="14"/>
    </row>
    <row r="40" spans="1:9" ht="30" hidden="1" x14ac:dyDescent="0.25">
      <c r="A40" s="12">
        <v>16</v>
      </c>
      <c r="B40" s="8"/>
      <c r="C40" s="10"/>
      <c r="D40" s="10" t="s">
        <v>97</v>
      </c>
      <c r="E40" s="21" t="s">
        <v>47</v>
      </c>
      <c r="F40" s="10" t="s">
        <v>103</v>
      </c>
      <c r="G40" s="13" t="s">
        <v>122</v>
      </c>
      <c r="H40" s="14">
        <v>30288</v>
      </c>
      <c r="I40" s="14"/>
    </row>
    <row r="41" spans="1:9" hidden="1" x14ac:dyDescent="0.25">
      <c r="A41" s="12">
        <v>17</v>
      </c>
      <c r="B41" s="8"/>
      <c r="C41" s="10"/>
      <c r="D41" s="10" t="s">
        <v>98</v>
      </c>
      <c r="E41" s="21" t="s">
        <v>121</v>
      </c>
      <c r="F41" s="10" t="s">
        <v>103</v>
      </c>
      <c r="G41" s="13" t="s">
        <v>123</v>
      </c>
      <c r="H41" s="14">
        <v>49500</v>
      </c>
      <c r="I41" s="14"/>
    </row>
    <row r="42" spans="1:9" hidden="1" x14ac:dyDescent="0.25">
      <c r="A42" s="12">
        <v>18</v>
      </c>
      <c r="B42" s="8"/>
      <c r="C42" s="10"/>
      <c r="D42" s="10" t="s">
        <v>99</v>
      </c>
      <c r="E42" s="21" t="s">
        <v>15</v>
      </c>
      <c r="F42" s="10" t="s">
        <v>104</v>
      </c>
      <c r="G42" s="13" t="s">
        <v>42</v>
      </c>
      <c r="H42" s="14">
        <v>49500</v>
      </c>
      <c r="I42" s="14"/>
    </row>
    <row r="43" spans="1:9" ht="30" hidden="1" x14ac:dyDescent="0.25">
      <c r="A43" s="12">
        <v>19</v>
      </c>
      <c r="B43" s="8"/>
      <c r="C43" s="10"/>
      <c r="D43" s="10" t="s">
        <v>107</v>
      </c>
      <c r="E43" s="21" t="s">
        <v>47</v>
      </c>
      <c r="F43" s="10" t="s">
        <v>106</v>
      </c>
      <c r="G43" s="13" t="s">
        <v>108</v>
      </c>
      <c r="H43" s="14">
        <v>2880</v>
      </c>
      <c r="I43" s="14"/>
    </row>
    <row r="44" spans="1:9" ht="18" customHeight="1" x14ac:dyDescent="0.25">
      <c r="A44" s="106" t="s">
        <v>18</v>
      </c>
      <c r="B44" s="107"/>
      <c r="C44" s="107"/>
      <c r="D44" s="107"/>
      <c r="E44" s="107"/>
      <c r="F44" s="107"/>
      <c r="G44" s="107"/>
      <c r="H44" s="108"/>
      <c r="I44" s="48">
        <f>SUM(I25:I43)</f>
        <v>3744.72</v>
      </c>
    </row>
    <row r="45" spans="1:9" ht="18.75" x14ac:dyDescent="0.25">
      <c r="A45" s="23"/>
      <c r="B45" s="24"/>
      <c r="C45" s="24"/>
      <c r="D45" s="24"/>
      <c r="E45" s="24"/>
      <c r="F45" s="24"/>
      <c r="G45" s="24"/>
      <c r="H45" s="24"/>
      <c r="I45" s="18"/>
    </row>
    <row r="46" spans="1:9" ht="15.75" x14ac:dyDescent="0.25">
      <c r="A46" s="94" t="s">
        <v>19</v>
      </c>
      <c r="B46" s="95"/>
      <c r="C46" s="95"/>
      <c r="D46" s="95"/>
      <c r="E46" s="95"/>
      <c r="F46" s="95"/>
      <c r="G46" s="95"/>
      <c r="H46" s="95"/>
      <c r="I46" s="96"/>
    </row>
    <row r="47" spans="1:9" ht="15" customHeight="1" x14ac:dyDescent="0.25">
      <c r="A47" s="12">
        <v>1</v>
      </c>
      <c r="B47" s="8"/>
      <c r="C47" s="11"/>
      <c r="D47" s="12" t="s">
        <v>20</v>
      </c>
      <c r="E47" s="11" t="s">
        <v>54</v>
      </c>
      <c r="F47" s="12" t="s">
        <v>21</v>
      </c>
      <c r="G47" s="12"/>
      <c r="H47" s="25">
        <v>7920</v>
      </c>
      <c r="I47" s="14">
        <f>660*2</f>
        <v>1320</v>
      </c>
    </row>
    <row r="48" spans="1:9" ht="15" customHeight="1" x14ac:dyDescent="0.25">
      <c r="A48" s="12">
        <v>2</v>
      </c>
      <c r="B48" s="8"/>
      <c r="C48" s="11"/>
      <c r="D48" s="12" t="s">
        <v>65</v>
      </c>
      <c r="E48" s="11" t="s">
        <v>66</v>
      </c>
      <c r="F48" s="12" t="s">
        <v>67</v>
      </c>
      <c r="G48" s="12"/>
      <c r="H48" s="25">
        <v>11820</v>
      </c>
      <c r="I48" s="14"/>
    </row>
    <row r="49" spans="1:21" ht="28.5" customHeight="1" x14ac:dyDescent="0.25">
      <c r="A49" s="12">
        <v>3</v>
      </c>
      <c r="B49" s="8"/>
      <c r="C49" s="11"/>
      <c r="D49" s="12" t="s">
        <v>145</v>
      </c>
      <c r="E49" s="11" t="s">
        <v>146</v>
      </c>
      <c r="F49" s="12" t="s">
        <v>147</v>
      </c>
      <c r="G49" s="12"/>
      <c r="H49" s="25">
        <v>4103.6000000000004</v>
      </c>
      <c r="I49" s="14">
        <v>1025.9000000000001</v>
      </c>
    </row>
    <row r="50" spans="1:21" ht="15" customHeight="1" x14ac:dyDescent="0.25">
      <c r="A50" s="12">
        <v>4</v>
      </c>
      <c r="B50" s="8"/>
      <c r="C50" s="10"/>
      <c r="D50" s="12" t="s">
        <v>71</v>
      </c>
      <c r="E50" s="11" t="s">
        <v>72</v>
      </c>
      <c r="F50" s="12" t="s">
        <v>73</v>
      </c>
      <c r="G50" s="12"/>
      <c r="H50" s="25">
        <v>7800</v>
      </c>
      <c r="I50" s="14">
        <v>1300</v>
      </c>
    </row>
    <row r="51" spans="1:21" s="46" customFormat="1" ht="18" customHeight="1" x14ac:dyDescent="0.2">
      <c r="A51" s="26"/>
      <c r="B51" s="41"/>
      <c r="C51" s="42"/>
      <c r="D51" s="43"/>
      <c r="E51" s="44"/>
      <c r="F51" s="43"/>
      <c r="G51" s="43"/>
      <c r="H51" s="45"/>
      <c r="I51" s="47">
        <f>SUM(I47:I50)</f>
        <v>3645.9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6" customFormat="1" ht="15.75" x14ac:dyDescent="0.2">
      <c r="A52" s="109" t="s">
        <v>55</v>
      </c>
      <c r="B52" s="110"/>
      <c r="C52" s="110"/>
      <c r="D52" s="110"/>
      <c r="E52" s="110"/>
      <c r="F52" s="110"/>
      <c r="G52" s="110"/>
      <c r="H52" s="111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6" customFormat="1" ht="18" customHeight="1" x14ac:dyDescent="0.2">
      <c r="A53" s="12">
        <v>1</v>
      </c>
      <c r="B53" s="8"/>
      <c r="C53" s="21"/>
      <c r="D53" s="12" t="s">
        <v>63</v>
      </c>
      <c r="E53" s="50" t="s">
        <v>58</v>
      </c>
      <c r="F53" s="49" t="s">
        <v>59</v>
      </c>
      <c r="G53" s="12"/>
      <c r="H53" s="25">
        <v>5400</v>
      </c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6" customFormat="1" ht="18" customHeight="1" x14ac:dyDescent="0.2">
      <c r="A54" s="12">
        <v>3</v>
      </c>
      <c r="B54" s="8"/>
      <c r="C54" s="21"/>
      <c r="D54" s="12" t="s">
        <v>64</v>
      </c>
      <c r="E54" s="50" t="s">
        <v>56</v>
      </c>
      <c r="F54" s="49" t="s">
        <v>57</v>
      </c>
      <c r="G54" s="12"/>
      <c r="H54" s="25">
        <v>10212</v>
      </c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46" customFormat="1" ht="18" customHeight="1" x14ac:dyDescent="0.2">
      <c r="A55" s="26"/>
      <c r="B55" s="41"/>
      <c r="C55" s="42"/>
      <c r="D55" s="43"/>
      <c r="E55" s="44"/>
      <c r="F55" s="43"/>
      <c r="G55" s="43"/>
      <c r="H55" s="45"/>
      <c r="I55" s="47">
        <f>SUM(I53:I54)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2">
        <v>8</v>
      </c>
      <c r="B56" s="8"/>
      <c r="C56" s="21"/>
      <c r="D56" s="12"/>
      <c r="E56" s="11"/>
      <c r="F56" s="12"/>
      <c r="G56" s="12"/>
      <c r="H56" s="25"/>
      <c r="I56" s="14"/>
    </row>
    <row r="57" spans="1:21" ht="15" customHeight="1" x14ac:dyDescent="0.25">
      <c r="A57" s="106" t="s">
        <v>22</v>
      </c>
      <c r="B57" s="107"/>
      <c r="C57" s="107"/>
      <c r="D57" s="107"/>
      <c r="E57" s="107"/>
      <c r="F57" s="107"/>
      <c r="G57" s="107"/>
      <c r="H57" s="108"/>
      <c r="I57" s="22">
        <f>I51+I55</f>
        <v>3645.9</v>
      </c>
    </row>
    <row r="58" spans="1:21" ht="18.75" x14ac:dyDescent="0.25">
      <c r="A58" s="23"/>
      <c r="B58" s="27"/>
      <c r="C58" s="27"/>
      <c r="D58" s="27"/>
      <c r="E58" s="27"/>
      <c r="F58" s="27"/>
      <c r="G58" s="27"/>
      <c r="H58" s="27"/>
      <c r="I58" s="18"/>
    </row>
    <row r="59" spans="1:21" ht="15.75" x14ac:dyDescent="0.25">
      <c r="A59" s="94" t="s">
        <v>23</v>
      </c>
      <c r="B59" s="95"/>
      <c r="C59" s="95"/>
      <c r="D59" s="95"/>
      <c r="E59" s="95"/>
      <c r="F59" s="95"/>
      <c r="G59" s="95"/>
      <c r="H59" s="95"/>
      <c r="I59" s="96"/>
    </row>
    <row r="60" spans="1:21" ht="15.75" x14ac:dyDescent="0.25">
      <c r="A60" s="28">
        <v>1</v>
      </c>
      <c r="B60" s="29"/>
      <c r="C60" s="30"/>
      <c r="D60" s="10"/>
      <c r="E60" s="11"/>
      <c r="F60" s="12"/>
      <c r="G60" s="13"/>
      <c r="H60" s="14"/>
      <c r="I60" s="14"/>
    </row>
    <row r="61" spans="1:21" ht="15.75" x14ac:dyDescent="0.25">
      <c r="A61" s="28">
        <v>2</v>
      </c>
      <c r="B61" s="29"/>
      <c r="C61" s="30"/>
      <c r="D61" s="10"/>
      <c r="E61" s="11"/>
      <c r="F61" s="12"/>
      <c r="G61" s="13"/>
      <c r="H61" s="14"/>
      <c r="I61" s="14"/>
    </row>
    <row r="62" spans="1:21" ht="15.75" x14ac:dyDescent="0.25">
      <c r="A62" s="7">
        <v>3</v>
      </c>
      <c r="B62" s="8"/>
      <c r="C62" s="12"/>
      <c r="D62" s="10"/>
      <c r="E62" s="11"/>
      <c r="F62" s="12"/>
      <c r="G62" s="13"/>
      <c r="H62" s="14"/>
      <c r="I62" s="14"/>
    </row>
    <row r="63" spans="1:21" x14ac:dyDescent="0.25">
      <c r="A63" s="12">
        <v>4</v>
      </c>
      <c r="B63" s="8"/>
      <c r="C63" s="10"/>
      <c r="D63" s="12"/>
      <c r="E63" s="11"/>
      <c r="F63" s="12"/>
      <c r="G63" s="12"/>
      <c r="H63" s="25"/>
      <c r="I63" s="14"/>
    </row>
    <row r="64" spans="1:21" x14ac:dyDescent="0.25">
      <c r="A64" s="12">
        <v>5</v>
      </c>
      <c r="B64" s="8"/>
      <c r="C64" s="10"/>
      <c r="D64" s="12"/>
      <c r="E64" s="11"/>
      <c r="F64" s="12"/>
      <c r="G64" s="12"/>
      <c r="H64" s="25"/>
      <c r="I64" s="14"/>
    </row>
    <row r="65" spans="1:9" ht="18" customHeight="1" x14ac:dyDescent="0.25">
      <c r="A65" s="106" t="s">
        <v>24</v>
      </c>
      <c r="B65" s="107"/>
      <c r="C65" s="107"/>
      <c r="D65" s="107"/>
      <c r="E65" s="107"/>
      <c r="F65" s="107"/>
      <c r="G65" s="107"/>
      <c r="H65" s="108"/>
      <c r="I65" s="22">
        <f>SUM(A65:H65)</f>
        <v>0</v>
      </c>
    </row>
    <row r="66" spans="1:9" ht="18.75" x14ac:dyDescent="0.25">
      <c r="A66" s="23"/>
      <c r="B66" s="20"/>
      <c r="C66" s="20"/>
      <c r="D66" s="20"/>
      <c r="E66" s="20"/>
      <c r="F66" s="20"/>
      <c r="G66" s="20"/>
      <c r="H66" s="20"/>
      <c r="I66" s="18"/>
    </row>
    <row r="67" spans="1:9" ht="15.75" x14ac:dyDescent="0.25">
      <c r="A67" s="94" t="s">
        <v>25</v>
      </c>
      <c r="B67" s="95"/>
      <c r="C67" s="95"/>
      <c r="D67" s="95"/>
      <c r="E67" s="95"/>
      <c r="F67" s="95"/>
      <c r="G67" s="95"/>
      <c r="H67" s="95"/>
      <c r="I67" s="96"/>
    </row>
    <row r="68" spans="1:9" ht="15.75" x14ac:dyDescent="0.25">
      <c r="A68" s="31">
        <v>1</v>
      </c>
      <c r="B68" s="31"/>
      <c r="C68" s="31"/>
      <c r="D68" s="31"/>
      <c r="E68" s="31"/>
      <c r="F68" s="31"/>
      <c r="G68" s="31"/>
      <c r="H68" s="31"/>
      <c r="I68" s="32"/>
    </row>
    <row r="69" spans="1:9" ht="15.75" x14ac:dyDescent="0.25">
      <c r="A69" s="31">
        <v>2</v>
      </c>
      <c r="B69" s="31"/>
      <c r="C69" s="31"/>
      <c r="D69" s="31"/>
      <c r="E69" s="31"/>
      <c r="F69" s="31"/>
      <c r="G69" s="31"/>
      <c r="H69" s="31"/>
      <c r="I69" s="32"/>
    </row>
    <row r="70" spans="1:9" ht="15.75" x14ac:dyDescent="0.25">
      <c r="A70" s="97" t="s">
        <v>26</v>
      </c>
      <c r="B70" s="98"/>
      <c r="C70" s="98"/>
      <c r="D70" s="98"/>
      <c r="E70" s="98"/>
      <c r="F70" s="98"/>
      <c r="G70" s="98"/>
      <c r="H70" s="99"/>
      <c r="I70" s="33">
        <f>I68</f>
        <v>0</v>
      </c>
    </row>
    <row r="71" spans="1:9" ht="15.75" x14ac:dyDescent="0.25">
      <c r="A71" s="34"/>
      <c r="B71" s="27"/>
      <c r="C71" s="27"/>
      <c r="D71" s="27"/>
      <c r="E71" s="27"/>
      <c r="F71" s="27"/>
      <c r="G71" s="27"/>
      <c r="H71" s="27"/>
      <c r="I71" s="35"/>
    </row>
    <row r="72" spans="1:9" ht="15.75" x14ac:dyDescent="0.25">
      <c r="A72" s="94" t="s">
        <v>27</v>
      </c>
      <c r="B72" s="95"/>
      <c r="C72" s="95"/>
      <c r="D72" s="95"/>
      <c r="E72" s="95"/>
      <c r="F72" s="95"/>
      <c r="G72" s="95"/>
      <c r="H72" s="95"/>
      <c r="I72" s="96"/>
    </row>
    <row r="73" spans="1:9" ht="32.25" customHeight="1" x14ac:dyDescent="0.25">
      <c r="A73" s="31">
        <v>1</v>
      </c>
      <c r="B73" s="32"/>
      <c r="C73" s="32"/>
      <c r="D73" s="32" t="s">
        <v>150</v>
      </c>
      <c r="E73" s="32" t="s">
        <v>149</v>
      </c>
      <c r="F73" s="61" t="s">
        <v>148</v>
      </c>
      <c r="G73" s="32"/>
      <c r="H73" s="60">
        <v>48560</v>
      </c>
      <c r="I73" s="60">
        <v>17446.939999999999</v>
      </c>
    </row>
    <row r="74" spans="1:9" ht="30" x14ac:dyDescent="0.25">
      <c r="A74" s="31">
        <v>2</v>
      </c>
      <c r="B74" s="32"/>
      <c r="C74" s="32"/>
      <c r="D74" s="32" t="s">
        <v>152</v>
      </c>
      <c r="E74" s="32" t="s">
        <v>153</v>
      </c>
      <c r="F74" s="61" t="s">
        <v>151</v>
      </c>
      <c r="G74" s="32"/>
      <c r="H74" s="32"/>
      <c r="I74" s="60">
        <v>11928</v>
      </c>
    </row>
    <row r="75" spans="1:9" ht="15.75" x14ac:dyDescent="0.25">
      <c r="A75" s="97" t="s">
        <v>28</v>
      </c>
      <c r="B75" s="98"/>
      <c r="C75" s="98"/>
      <c r="D75" s="98"/>
      <c r="E75" s="98"/>
      <c r="F75" s="98"/>
      <c r="G75" s="98"/>
      <c r="H75" s="99"/>
      <c r="I75" s="33">
        <f>SUM(I73:I74)</f>
        <v>29374.94</v>
      </c>
    </row>
    <row r="76" spans="1:9" ht="15.75" x14ac:dyDescent="0.25">
      <c r="A76" s="34"/>
      <c r="B76" s="27"/>
      <c r="C76" s="27"/>
      <c r="D76" s="27"/>
      <c r="E76" s="27"/>
      <c r="F76" s="27"/>
      <c r="G76" s="27"/>
      <c r="H76" s="27"/>
      <c r="I76" s="35"/>
    </row>
    <row r="77" spans="1:9" ht="15.75" x14ac:dyDescent="0.25">
      <c r="A77" s="94" t="s">
        <v>29</v>
      </c>
      <c r="B77" s="95"/>
      <c r="C77" s="95"/>
      <c r="D77" s="95"/>
      <c r="E77" s="95"/>
      <c r="F77" s="95"/>
      <c r="G77" s="95"/>
      <c r="H77" s="95"/>
      <c r="I77" s="96"/>
    </row>
    <row r="78" spans="1:9" ht="69" customHeight="1" x14ac:dyDescent="0.25">
      <c r="A78" s="31">
        <v>1</v>
      </c>
      <c r="B78" s="32"/>
      <c r="C78" s="32"/>
      <c r="D78" s="52" t="s">
        <v>76</v>
      </c>
      <c r="E78" s="53" t="s">
        <v>77</v>
      </c>
      <c r="F78" s="52" t="s">
        <v>78</v>
      </c>
      <c r="G78" s="53"/>
      <c r="H78" s="53">
        <v>382687.26</v>
      </c>
      <c r="I78" s="56">
        <v>56764.7</v>
      </c>
    </row>
    <row r="79" spans="1:9" ht="60" x14ac:dyDescent="0.25">
      <c r="A79" s="31">
        <v>2</v>
      </c>
      <c r="B79" s="32"/>
      <c r="C79" s="32"/>
      <c r="D79" s="54" t="s">
        <v>80</v>
      </c>
      <c r="E79" s="53" t="s">
        <v>81</v>
      </c>
      <c r="F79" s="55" t="s">
        <v>79</v>
      </c>
      <c r="G79" s="53"/>
      <c r="H79" s="53">
        <v>36624.33</v>
      </c>
      <c r="I79" s="56">
        <v>3052.03</v>
      </c>
    </row>
    <row r="80" spans="1:9" ht="15.75" x14ac:dyDescent="0.25">
      <c r="A80" s="97" t="s">
        <v>30</v>
      </c>
      <c r="B80" s="98"/>
      <c r="C80" s="98"/>
      <c r="D80" s="98"/>
      <c r="E80" s="98"/>
      <c r="F80" s="98"/>
      <c r="G80" s="98"/>
      <c r="H80" s="99"/>
      <c r="I80" s="33">
        <f>SUM(I78:I79)</f>
        <v>59816.729999999996</v>
      </c>
    </row>
    <row r="81" spans="1:9" ht="15.75" x14ac:dyDescent="0.25">
      <c r="A81" s="34"/>
      <c r="B81" s="27"/>
      <c r="C81" s="27"/>
      <c r="D81" s="27"/>
      <c r="E81" s="27"/>
      <c r="F81" s="27"/>
      <c r="G81" s="27"/>
      <c r="H81" s="27"/>
      <c r="I81" s="35"/>
    </row>
    <row r="82" spans="1:9" ht="15.75" x14ac:dyDescent="0.25">
      <c r="A82" s="94" t="s">
        <v>31</v>
      </c>
      <c r="B82" s="95"/>
      <c r="C82" s="95"/>
      <c r="D82" s="95"/>
      <c r="E82" s="95"/>
      <c r="F82" s="95"/>
      <c r="G82" s="95"/>
      <c r="H82" s="95"/>
      <c r="I82" s="96"/>
    </row>
    <row r="83" spans="1:9" ht="15.75" x14ac:dyDescent="0.25">
      <c r="A83" s="31">
        <v>1</v>
      </c>
      <c r="B83" s="36"/>
      <c r="C83" s="36"/>
      <c r="D83" s="36" t="s">
        <v>74</v>
      </c>
      <c r="E83" s="36" t="s">
        <v>32</v>
      </c>
      <c r="F83" s="36" t="s">
        <v>33</v>
      </c>
      <c r="G83" s="36"/>
      <c r="H83" s="36">
        <v>9183.6</v>
      </c>
      <c r="I83" s="37">
        <v>975.32</v>
      </c>
    </row>
    <row r="84" spans="1:9" ht="15.75" x14ac:dyDescent="0.25">
      <c r="A84" s="31">
        <v>2</v>
      </c>
      <c r="B84" s="36"/>
      <c r="C84" s="36"/>
      <c r="D84" s="36"/>
      <c r="E84" s="36"/>
      <c r="F84" s="36"/>
      <c r="G84" s="36"/>
      <c r="H84" s="36"/>
      <c r="I84" s="37"/>
    </row>
    <row r="85" spans="1:9" ht="15.75" x14ac:dyDescent="0.25">
      <c r="A85" s="97" t="s">
        <v>34</v>
      </c>
      <c r="B85" s="98"/>
      <c r="C85" s="98"/>
      <c r="D85" s="98"/>
      <c r="E85" s="98"/>
      <c r="F85" s="98"/>
      <c r="G85" s="98"/>
      <c r="H85" s="99"/>
      <c r="I85" s="33">
        <f>SUM(I83)</f>
        <v>975.32</v>
      </c>
    </row>
    <row r="86" spans="1:9" ht="15.75" x14ac:dyDescent="0.25">
      <c r="A86" s="34"/>
      <c r="B86" s="27"/>
      <c r="C86" s="27"/>
      <c r="D86" s="27"/>
      <c r="E86" s="27"/>
      <c r="F86" s="27"/>
      <c r="G86" s="27"/>
      <c r="H86" s="27"/>
      <c r="I86" s="35"/>
    </row>
    <row r="87" spans="1:9" ht="15.75" x14ac:dyDescent="0.25">
      <c r="A87" s="94" t="s">
        <v>35</v>
      </c>
      <c r="B87" s="95"/>
      <c r="C87" s="95"/>
      <c r="D87" s="95"/>
      <c r="E87" s="95"/>
      <c r="F87" s="95"/>
      <c r="G87" s="95"/>
      <c r="H87" s="95"/>
      <c r="I87" s="96"/>
    </row>
    <row r="88" spans="1:9" x14ac:dyDescent="0.25">
      <c r="A88" s="32">
        <v>1</v>
      </c>
      <c r="B88" s="36"/>
      <c r="C88" s="36"/>
      <c r="D88" s="36"/>
      <c r="E88" s="36"/>
      <c r="F88" s="36"/>
      <c r="G88" s="36"/>
      <c r="H88" s="36"/>
      <c r="I88" s="37"/>
    </row>
    <row r="89" spans="1:9" x14ac:dyDescent="0.25">
      <c r="A89" s="32">
        <v>2</v>
      </c>
      <c r="B89" s="36"/>
      <c r="C89" s="36"/>
      <c r="D89" s="36"/>
      <c r="E89" s="36"/>
      <c r="F89" s="36"/>
      <c r="G89" s="36"/>
      <c r="H89" s="36"/>
      <c r="I89" s="37"/>
    </row>
    <row r="90" spans="1:9" ht="15.75" x14ac:dyDescent="0.25">
      <c r="A90" s="97" t="s">
        <v>36</v>
      </c>
      <c r="B90" s="98"/>
      <c r="C90" s="98"/>
      <c r="D90" s="98"/>
      <c r="E90" s="98"/>
      <c r="F90" s="98"/>
      <c r="G90" s="98"/>
      <c r="H90" s="99"/>
      <c r="I90" s="38">
        <f>SUM(I88)</f>
        <v>0</v>
      </c>
    </row>
    <row r="91" spans="1:9" ht="15.75" x14ac:dyDescent="0.25">
      <c r="A91" s="94" t="s">
        <v>278</v>
      </c>
      <c r="B91" s="100"/>
      <c r="C91" s="100"/>
      <c r="D91" s="100"/>
      <c r="E91" s="100"/>
      <c r="F91" s="100"/>
      <c r="G91" s="100"/>
      <c r="H91" s="100"/>
      <c r="I91" s="101"/>
    </row>
    <row r="92" spans="1:9" x14ac:dyDescent="0.25">
      <c r="A92" s="32">
        <v>1</v>
      </c>
      <c r="B92" s="36"/>
      <c r="C92" s="36"/>
      <c r="D92" s="80">
        <v>2111</v>
      </c>
      <c r="E92" s="81" t="s">
        <v>279</v>
      </c>
      <c r="F92" s="81"/>
      <c r="G92" s="36"/>
      <c r="H92" s="36"/>
      <c r="I92" s="82">
        <v>331463.83</v>
      </c>
    </row>
    <row r="93" spans="1:9" x14ac:dyDescent="0.25">
      <c r="A93" s="32">
        <v>2</v>
      </c>
      <c r="B93" s="36"/>
      <c r="C93" s="36"/>
      <c r="D93" s="80">
        <v>2120</v>
      </c>
      <c r="E93" s="81" t="s">
        <v>280</v>
      </c>
      <c r="F93" s="36"/>
      <c r="G93" s="36"/>
      <c r="H93" s="36"/>
      <c r="I93" s="82">
        <v>71597.023400000005</v>
      </c>
    </row>
    <row r="94" spans="1:9" ht="15" customHeight="1" x14ac:dyDescent="0.25">
      <c r="A94" s="83"/>
      <c r="B94" s="84"/>
      <c r="C94" s="84"/>
      <c r="D94" s="85"/>
      <c r="E94" s="86"/>
      <c r="F94" s="84"/>
      <c r="G94" s="84"/>
      <c r="H94" s="87"/>
      <c r="I94" s="82"/>
    </row>
    <row r="95" spans="1:9" x14ac:dyDescent="0.25">
      <c r="A95" s="102" t="s">
        <v>281</v>
      </c>
      <c r="B95" s="103"/>
      <c r="C95" s="103"/>
      <c r="D95" s="103"/>
      <c r="E95" s="103"/>
      <c r="F95" s="103"/>
      <c r="G95" s="103"/>
      <c r="H95" s="104"/>
      <c r="I95" s="82">
        <f>I93+I92+I85+I80+I75+I70+I65+I57+I44+I24</f>
        <v>500618.46340000001</v>
      </c>
    </row>
    <row r="96" spans="1:9" x14ac:dyDescent="0.25">
      <c r="A96" s="1"/>
      <c r="B96" s="88"/>
      <c r="C96" s="88"/>
      <c r="D96" s="88"/>
      <c r="E96" s="88"/>
      <c r="F96" s="88"/>
      <c r="G96" s="88"/>
      <c r="H96" s="88"/>
      <c r="I96" s="88"/>
    </row>
    <row r="97" spans="1:9" ht="18.75" x14ac:dyDescent="0.3">
      <c r="A97" s="1"/>
      <c r="B97" s="89"/>
      <c r="C97" s="39"/>
      <c r="D97" s="40"/>
      <c r="E97" s="90" t="s">
        <v>282</v>
      </c>
      <c r="F97" s="90"/>
      <c r="G97" s="90"/>
      <c r="H97" s="105" t="s">
        <v>283</v>
      </c>
      <c r="I97" s="105"/>
    </row>
  </sheetData>
  <mergeCells count="26">
    <mergeCell ref="A22:H22"/>
    <mergeCell ref="A3:I3"/>
    <mergeCell ref="A5:I5"/>
    <mergeCell ref="A9:I9"/>
    <mergeCell ref="A16:H16"/>
    <mergeCell ref="A18:I18"/>
    <mergeCell ref="A77:I77"/>
    <mergeCell ref="A24:I24"/>
    <mergeCell ref="A44:H44"/>
    <mergeCell ref="A46:I46"/>
    <mergeCell ref="A52:H52"/>
    <mergeCell ref="A57:H57"/>
    <mergeCell ref="A59:I59"/>
    <mergeCell ref="A65:H65"/>
    <mergeCell ref="A67:I67"/>
    <mergeCell ref="A70:H70"/>
    <mergeCell ref="A72:I72"/>
    <mergeCell ref="A75:H75"/>
    <mergeCell ref="A95:H95"/>
    <mergeCell ref="H97:I97"/>
    <mergeCell ref="A80:H80"/>
    <mergeCell ref="A82:I82"/>
    <mergeCell ref="A85:H85"/>
    <mergeCell ref="A87:I87"/>
    <mergeCell ref="A90:H90"/>
    <mergeCell ref="A91:I91"/>
  </mergeCells>
  <phoneticPr fontId="1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3"/>
  <sheetViews>
    <sheetView topLeftCell="A90" workbookViewId="0">
      <selection activeCell="C103" sqref="C103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154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62"/>
      <c r="B6" s="62"/>
      <c r="C6" s="62"/>
      <c r="D6" s="62"/>
      <c r="E6" s="62"/>
      <c r="F6" s="62"/>
      <c r="G6" s="62"/>
      <c r="H6" s="62"/>
      <c r="I6" s="62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15.75" x14ac:dyDescent="0.25">
      <c r="A10" s="7">
        <v>1</v>
      </c>
      <c r="B10" s="8"/>
      <c r="C10" s="9"/>
      <c r="D10" s="10"/>
      <c r="E10" s="11"/>
      <c r="F10" s="12"/>
      <c r="G10" s="13"/>
      <c r="H10" s="14"/>
      <c r="I10" s="14"/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7.5" hidden="1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/>
    </row>
    <row r="26" spans="1:9" ht="33" hidden="1" customHeight="1" x14ac:dyDescent="0.25">
      <c r="A26" s="12">
        <v>2</v>
      </c>
      <c r="B26" s="8"/>
      <c r="C26" s="10"/>
      <c r="D26" s="10" t="s">
        <v>83</v>
      </c>
      <c r="E26" s="21" t="s">
        <v>49</v>
      </c>
      <c r="F26" s="10" t="s">
        <v>101</v>
      </c>
      <c r="G26" s="13" t="s">
        <v>118</v>
      </c>
      <c r="H26" s="14">
        <v>21619</v>
      </c>
      <c r="I26" s="14"/>
    </row>
    <row r="27" spans="1:9" ht="24" hidden="1" customHeight="1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/>
    </row>
    <row r="28" spans="1:9" ht="30" hidden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27.75" customHeight="1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>
        <v>4358.4799999999996</v>
      </c>
    </row>
    <row r="30" spans="1:9" ht="2.25" hidden="1" customHeight="1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/>
    </row>
    <row r="31" spans="1:9" ht="14.25" customHeight="1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>
        <v>150.80000000000001</v>
      </c>
    </row>
    <row r="32" spans="1:9" ht="0.75" hidden="1" customHeight="1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/>
    </row>
    <row r="33" spans="1:9" ht="30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>
        <v>600</v>
      </c>
    </row>
    <row r="34" spans="1:9" hidden="1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/>
    </row>
    <row r="35" spans="1:9" ht="30" x14ac:dyDescent="0.25">
      <c r="A35" s="12">
        <v>11</v>
      </c>
      <c r="B35" s="8"/>
      <c r="C35" s="10"/>
      <c r="D35" s="10" t="s">
        <v>92</v>
      </c>
      <c r="E35" s="21" t="s">
        <v>133</v>
      </c>
      <c r="F35" s="10" t="s">
        <v>103</v>
      </c>
      <c r="G35" s="13" t="s">
        <v>135</v>
      </c>
      <c r="H35" s="14">
        <v>130585</v>
      </c>
      <c r="I35" s="14">
        <v>2174.64</v>
      </c>
    </row>
    <row r="36" spans="1:9" x14ac:dyDescent="0.25">
      <c r="A36" s="12">
        <v>12</v>
      </c>
      <c r="B36" s="8"/>
      <c r="C36" s="10"/>
      <c r="D36" s="10" t="s">
        <v>155</v>
      </c>
      <c r="E36" s="21" t="s">
        <v>156</v>
      </c>
      <c r="F36" s="10" t="s">
        <v>103</v>
      </c>
      <c r="G36" s="13" t="s">
        <v>157</v>
      </c>
      <c r="H36" s="14">
        <v>6300</v>
      </c>
      <c r="I36" s="14">
        <v>900</v>
      </c>
    </row>
    <row r="37" spans="1:9" x14ac:dyDescent="0.25">
      <c r="A37" s="12">
        <v>13</v>
      </c>
      <c r="B37" s="8"/>
      <c r="C37" s="10"/>
      <c r="D37" s="10" t="s">
        <v>158</v>
      </c>
      <c r="E37" s="21" t="s">
        <v>159</v>
      </c>
      <c r="F37" s="10" t="s">
        <v>103</v>
      </c>
      <c r="G37" s="13" t="s">
        <v>160</v>
      </c>
      <c r="H37" s="14">
        <v>780</v>
      </c>
      <c r="I37" s="14">
        <v>780</v>
      </c>
    </row>
    <row r="38" spans="1:9" x14ac:dyDescent="0.25">
      <c r="A38" s="12">
        <v>14</v>
      </c>
      <c r="B38" s="8"/>
      <c r="C38" s="10"/>
      <c r="D38" s="10" t="s">
        <v>93</v>
      </c>
      <c r="E38" s="21" t="s">
        <v>109</v>
      </c>
      <c r="F38" s="10" t="s">
        <v>103</v>
      </c>
      <c r="G38" s="13" t="s">
        <v>120</v>
      </c>
      <c r="H38" s="14">
        <v>49950</v>
      </c>
      <c r="I38" s="14">
        <v>1765.8</v>
      </c>
    </row>
    <row r="39" spans="1:9" x14ac:dyDescent="0.25">
      <c r="A39" s="12">
        <v>15</v>
      </c>
      <c r="B39" s="8"/>
      <c r="C39" s="10"/>
      <c r="D39" s="10" t="s">
        <v>161</v>
      </c>
      <c r="E39" s="21" t="s">
        <v>162</v>
      </c>
      <c r="F39" s="10" t="s">
        <v>103</v>
      </c>
      <c r="G39" s="13" t="s">
        <v>157</v>
      </c>
      <c r="H39" s="14">
        <v>37500</v>
      </c>
      <c r="I39" s="14">
        <v>1000</v>
      </c>
    </row>
    <row r="40" spans="1:9" x14ac:dyDescent="0.25">
      <c r="A40" s="12">
        <v>16</v>
      </c>
      <c r="B40" s="8"/>
      <c r="C40" s="10"/>
      <c r="D40" s="10" t="s">
        <v>94</v>
      </c>
      <c r="E40" s="21" t="s">
        <v>110</v>
      </c>
      <c r="F40" s="10" t="s">
        <v>103</v>
      </c>
      <c r="G40" s="13" t="s">
        <v>111</v>
      </c>
      <c r="H40" s="14">
        <v>49544</v>
      </c>
      <c r="I40" s="14">
        <v>871.1</v>
      </c>
    </row>
    <row r="41" spans="1:9" ht="13.5" customHeight="1" x14ac:dyDescent="0.25">
      <c r="A41" s="12">
        <v>17</v>
      </c>
      <c r="B41" s="8"/>
      <c r="C41" s="10"/>
      <c r="D41" s="10" t="s">
        <v>95</v>
      </c>
      <c r="E41" s="21" t="s">
        <v>112</v>
      </c>
      <c r="F41" s="10" t="s">
        <v>103</v>
      </c>
      <c r="G41" s="13" t="s">
        <v>113</v>
      </c>
      <c r="H41" s="14">
        <v>37000</v>
      </c>
      <c r="I41" s="14">
        <v>651</v>
      </c>
    </row>
    <row r="42" spans="1:9" hidden="1" x14ac:dyDescent="0.25">
      <c r="A42" s="12">
        <v>18</v>
      </c>
      <c r="B42" s="8"/>
      <c r="C42" s="10"/>
      <c r="D42" s="10" t="s">
        <v>96</v>
      </c>
      <c r="E42" s="21" t="s">
        <v>114</v>
      </c>
      <c r="F42" s="10" t="s">
        <v>103</v>
      </c>
      <c r="G42" s="13" t="s">
        <v>115</v>
      </c>
      <c r="H42" s="14">
        <v>20240</v>
      </c>
      <c r="I42" s="14"/>
    </row>
    <row r="43" spans="1:9" ht="28.5" customHeight="1" x14ac:dyDescent="0.25">
      <c r="A43" s="12">
        <v>19</v>
      </c>
      <c r="B43" s="8"/>
      <c r="C43" s="10"/>
      <c r="D43" s="10" t="s">
        <v>97</v>
      </c>
      <c r="E43" s="21" t="s">
        <v>47</v>
      </c>
      <c r="F43" s="10" t="s">
        <v>103</v>
      </c>
      <c r="G43" s="13" t="s">
        <v>122</v>
      </c>
      <c r="H43" s="14">
        <v>30288</v>
      </c>
      <c r="I43" s="14">
        <v>290</v>
      </c>
    </row>
    <row r="44" spans="1:9" hidden="1" x14ac:dyDescent="0.25">
      <c r="A44" s="12">
        <v>20</v>
      </c>
      <c r="B44" s="8"/>
      <c r="C44" s="10"/>
      <c r="D44" s="10" t="s">
        <v>98</v>
      </c>
      <c r="E44" s="21" t="s">
        <v>121</v>
      </c>
      <c r="F44" s="10" t="s">
        <v>103</v>
      </c>
      <c r="G44" s="13" t="s">
        <v>123</v>
      </c>
      <c r="H44" s="14">
        <v>49500</v>
      </c>
      <c r="I44" s="14"/>
    </row>
    <row r="45" spans="1:9" hidden="1" x14ac:dyDescent="0.25">
      <c r="A45" s="12">
        <v>21</v>
      </c>
      <c r="B45" s="8"/>
      <c r="C45" s="10"/>
      <c r="D45" s="10" t="s">
        <v>99</v>
      </c>
      <c r="E45" s="21" t="s">
        <v>15</v>
      </c>
      <c r="F45" s="10" t="s">
        <v>104</v>
      </c>
      <c r="G45" s="13" t="s">
        <v>42</v>
      </c>
      <c r="H45" s="14">
        <v>49500</v>
      </c>
      <c r="I45" s="14"/>
    </row>
    <row r="46" spans="1:9" x14ac:dyDescent="0.25">
      <c r="A46" s="12">
        <v>22</v>
      </c>
      <c r="B46" s="8"/>
      <c r="C46" s="10"/>
      <c r="D46" s="10" t="s">
        <v>163</v>
      </c>
      <c r="E46" s="21" t="s">
        <v>164</v>
      </c>
      <c r="F46" s="10" t="s">
        <v>165</v>
      </c>
      <c r="G46" s="13" t="s">
        <v>166</v>
      </c>
      <c r="H46" s="14">
        <v>41222</v>
      </c>
      <c r="I46" s="14">
        <v>788</v>
      </c>
    </row>
    <row r="47" spans="1:9" x14ac:dyDescent="0.25">
      <c r="A47" s="12">
        <v>23</v>
      </c>
      <c r="B47" s="8"/>
      <c r="C47" s="10"/>
      <c r="D47" s="10" t="s">
        <v>167</v>
      </c>
      <c r="E47" s="21" t="s">
        <v>168</v>
      </c>
      <c r="F47" s="10" t="s">
        <v>165</v>
      </c>
      <c r="G47" s="13" t="s">
        <v>169</v>
      </c>
      <c r="H47" s="14">
        <v>5200</v>
      </c>
      <c r="I47" s="14">
        <v>62</v>
      </c>
    </row>
    <row r="48" spans="1:9" ht="30" x14ac:dyDescent="0.25">
      <c r="A48" s="12">
        <v>24</v>
      </c>
      <c r="B48" s="8"/>
      <c r="C48" s="10"/>
      <c r="D48" s="10" t="s">
        <v>107</v>
      </c>
      <c r="E48" s="21" t="s">
        <v>47</v>
      </c>
      <c r="F48" s="10" t="s">
        <v>106</v>
      </c>
      <c r="G48" s="13" t="s">
        <v>108</v>
      </c>
      <c r="H48" s="14">
        <v>2880</v>
      </c>
      <c r="I48" s="14">
        <v>666</v>
      </c>
    </row>
    <row r="49" spans="1:21" ht="18" customHeight="1" x14ac:dyDescent="0.25">
      <c r="A49" s="106" t="s">
        <v>18</v>
      </c>
      <c r="B49" s="107"/>
      <c r="C49" s="107"/>
      <c r="D49" s="107"/>
      <c r="E49" s="107"/>
      <c r="F49" s="107"/>
      <c r="G49" s="107"/>
      <c r="H49" s="108"/>
      <c r="I49" s="48">
        <f>SUM(I25:I48)</f>
        <v>15057.82</v>
      </c>
    </row>
    <row r="50" spans="1:21" ht="18.75" x14ac:dyDescent="0.25">
      <c r="A50" s="23"/>
      <c r="B50" s="24"/>
      <c r="C50" s="24"/>
      <c r="D50" s="24"/>
      <c r="E50" s="24"/>
      <c r="F50" s="24"/>
      <c r="G50" s="24"/>
      <c r="H50" s="24"/>
      <c r="I50" s="18"/>
    </row>
    <row r="51" spans="1:21" ht="15.75" x14ac:dyDescent="0.25">
      <c r="A51" s="94" t="s">
        <v>19</v>
      </c>
      <c r="B51" s="95"/>
      <c r="C51" s="95"/>
      <c r="D51" s="95"/>
      <c r="E51" s="95"/>
      <c r="F51" s="95"/>
      <c r="G51" s="95"/>
      <c r="H51" s="95"/>
      <c r="I51" s="96"/>
    </row>
    <row r="52" spans="1:21" ht="15" customHeight="1" x14ac:dyDescent="0.25">
      <c r="A52" s="12">
        <v>1</v>
      </c>
      <c r="B52" s="8"/>
      <c r="C52" s="11"/>
      <c r="D52" s="12" t="s">
        <v>20</v>
      </c>
      <c r="E52" s="11" t="s">
        <v>54</v>
      </c>
      <c r="F52" s="12" t="s">
        <v>21</v>
      </c>
      <c r="G52" s="12"/>
      <c r="H52" s="25">
        <v>7920</v>
      </c>
      <c r="I52" s="14"/>
    </row>
    <row r="53" spans="1:21" ht="15" customHeight="1" x14ac:dyDescent="0.25">
      <c r="A53" s="12">
        <v>2</v>
      </c>
      <c r="B53" s="8"/>
      <c r="C53" s="11"/>
      <c r="D53" s="12" t="s">
        <v>65</v>
      </c>
      <c r="E53" s="11" t="s">
        <v>66</v>
      </c>
      <c r="F53" s="12" t="s">
        <v>67</v>
      </c>
      <c r="G53" s="12"/>
      <c r="H53" s="25">
        <v>11820</v>
      </c>
      <c r="I53" s="14"/>
    </row>
    <row r="54" spans="1:21" ht="28.5" customHeight="1" x14ac:dyDescent="0.25">
      <c r="A54" s="12">
        <v>3</v>
      </c>
      <c r="B54" s="8"/>
      <c r="C54" s="11"/>
      <c r="D54" s="12" t="s">
        <v>145</v>
      </c>
      <c r="E54" s="11" t="s">
        <v>146</v>
      </c>
      <c r="F54" s="12" t="s">
        <v>147</v>
      </c>
      <c r="G54" s="12"/>
      <c r="H54" s="25">
        <v>4103.6000000000004</v>
      </c>
      <c r="I54" s="14"/>
    </row>
    <row r="55" spans="1:21" ht="15" customHeight="1" x14ac:dyDescent="0.25">
      <c r="A55" s="12">
        <v>4</v>
      </c>
      <c r="B55" s="8"/>
      <c r="C55" s="10"/>
      <c r="D55" s="12" t="s">
        <v>71</v>
      </c>
      <c r="E55" s="11" t="s">
        <v>72</v>
      </c>
      <c r="F55" s="12" t="s">
        <v>73</v>
      </c>
      <c r="G55" s="12"/>
      <c r="H55" s="25">
        <v>7800</v>
      </c>
      <c r="I55" s="14"/>
    </row>
    <row r="56" spans="1:21" s="46" customFormat="1" ht="18" customHeight="1" x14ac:dyDescent="0.2">
      <c r="A56" s="26"/>
      <c r="B56" s="41"/>
      <c r="C56" s="42"/>
      <c r="D56" s="43"/>
      <c r="E56" s="44"/>
      <c r="F56" s="43"/>
      <c r="G56" s="43"/>
      <c r="H56" s="45"/>
      <c r="I56" s="47">
        <f>SUM(I52:I55)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46" customFormat="1" ht="15.75" x14ac:dyDescent="0.2">
      <c r="A57" s="109" t="s">
        <v>55</v>
      </c>
      <c r="B57" s="110"/>
      <c r="C57" s="110"/>
      <c r="D57" s="110"/>
      <c r="E57" s="110"/>
      <c r="F57" s="110"/>
      <c r="G57" s="110"/>
      <c r="H57" s="111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46" customFormat="1" ht="18" customHeight="1" x14ac:dyDescent="0.2">
      <c r="A58" s="12">
        <v>1</v>
      </c>
      <c r="B58" s="8"/>
      <c r="C58" s="21"/>
      <c r="D58" s="12" t="s">
        <v>63</v>
      </c>
      <c r="E58" s="50" t="s">
        <v>58</v>
      </c>
      <c r="F58" s="49" t="s">
        <v>59</v>
      </c>
      <c r="G58" s="12"/>
      <c r="H58" s="25">
        <v>5400</v>
      </c>
      <c r="I58" s="14">
        <v>450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6" customFormat="1" ht="18" customHeight="1" x14ac:dyDescent="0.2">
      <c r="A59" s="12">
        <v>3</v>
      </c>
      <c r="B59" s="8"/>
      <c r="C59" s="21"/>
      <c r="D59" s="12" t="s">
        <v>64</v>
      </c>
      <c r="E59" s="50" t="s">
        <v>56</v>
      </c>
      <c r="F59" s="49" t="s">
        <v>57</v>
      </c>
      <c r="G59" s="12"/>
      <c r="H59" s="25">
        <v>10212</v>
      </c>
      <c r="I59" s="14">
        <v>851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46" customFormat="1" ht="18" customHeight="1" x14ac:dyDescent="0.2">
      <c r="A60" s="26"/>
      <c r="B60" s="41"/>
      <c r="C60" s="42"/>
      <c r="D60" s="43"/>
      <c r="E60" s="44"/>
      <c r="F60" s="43"/>
      <c r="G60" s="43"/>
      <c r="H60" s="45"/>
      <c r="I60" s="47">
        <f>SUM(I58:I59)</f>
        <v>1301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2">
        <v>8</v>
      </c>
      <c r="B61" s="8"/>
      <c r="C61" s="21"/>
      <c r="D61" s="12"/>
      <c r="E61" s="11"/>
      <c r="F61" s="12"/>
      <c r="G61" s="12"/>
      <c r="H61" s="25"/>
      <c r="I61" s="14"/>
    </row>
    <row r="62" spans="1:21" ht="15" customHeight="1" x14ac:dyDescent="0.25">
      <c r="A62" s="106" t="s">
        <v>22</v>
      </c>
      <c r="B62" s="107"/>
      <c r="C62" s="107"/>
      <c r="D62" s="107"/>
      <c r="E62" s="107"/>
      <c r="F62" s="107"/>
      <c r="G62" s="107"/>
      <c r="H62" s="108"/>
      <c r="I62" s="22">
        <f>I56+I60</f>
        <v>1301</v>
      </c>
    </row>
    <row r="63" spans="1:21" ht="18.75" x14ac:dyDescent="0.25">
      <c r="A63" s="23"/>
      <c r="B63" s="27"/>
      <c r="C63" s="27"/>
      <c r="D63" s="27"/>
      <c r="E63" s="27"/>
      <c r="F63" s="27"/>
      <c r="G63" s="27"/>
      <c r="H63" s="27"/>
      <c r="I63" s="18"/>
    </row>
    <row r="64" spans="1:21" ht="15.75" x14ac:dyDescent="0.25">
      <c r="A64" s="94" t="s">
        <v>23</v>
      </c>
      <c r="B64" s="95"/>
      <c r="C64" s="95"/>
      <c r="D64" s="95"/>
      <c r="E64" s="95"/>
      <c r="F64" s="95"/>
      <c r="G64" s="95"/>
      <c r="H64" s="95"/>
      <c r="I64" s="96"/>
    </row>
    <row r="65" spans="1:9" ht="15.75" x14ac:dyDescent="0.25">
      <c r="A65" s="28">
        <v>1</v>
      </c>
      <c r="B65" s="29"/>
      <c r="C65" s="30"/>
      <c r="D65" s="10"/>
      <c r="E65" s="11"/>
      <c r="F65" s="12"/>
      <c r="G65" s="13"/>
      <c r="H65" s="14"/>
      <c r="I65" s="14"/>
    </row>
    <row r="66" spans="1:9" ht="15.75" x14ac:dyDescent="0.25">
      <c r="A66" s="28">
        <v>2</v>
      </c>
      <c r="B66" s="29"/>
      <c r="C66" s="30"/>
      <c r="D66" s="10"/>
      <c r="E66" s="11"/>
      <c r="F66" s="12"/>
      <c r="G66" s="13"/>
      <c r="H66" s="14"/>
      <c r="I66" s="14"/>
    </row>
    <row r="67" spans="1:9" ht="15.75" x14ac:dyDescent="0.25">
      <c r="A67" s="7">
        <v>3</v>
      </c>
      <c r="B67" s="8"/>
      <c r="C67" s="12"/>
      <c r="D67" s="10"/>
      <c r="E67" s="11"/>
      <c r="F67" s="12"/>
      <c r="G67" s="13"/>
      <c r="H67" s="14"/>
      <c r="I67" s="14"/>
    </row>
    <row r="68" spans="1:9" x14ac:dyDescent="0.25">
      <c r="A68" s="12">
        <v>4</v>
      </c>
      <c r="B68" s="8"/>
      <c r="C68" s="10"/>
      <c r="D68" s="12"/>
      <c r="E68" s="11"/>
      <c r="F68" s="12"/>
      <c r="G68" s="12"/>
      <c r="H68" s="25"/>
      <c r="I68" s="14"/>
    </row>
    <row r="69" spans="1:9" x14ac:dyDescent="0.25">
      <c r="A69" s="12">
        <v>5</v>
      </c>
      <c r="B69" s="8"/>
      <c r="C69" s="10"/>
      <c r="D69" s="12"/>
      <c r="E69" s="11"/>
      <c r="F69" s="12"/>
      <c r="G69" s="12"/>
      <c r="H69" s="25"/>
      <c r="I69" s="14"/>
    </row>
    <row r="70" spans="1:9" ht="18" customHeight="1" x14ac:dyDescent="0.25">
      <c r="A70" s="106" t="s">
        <v>24</v>
      </c>
      <c r="B70" s="107"/>
      <c r="C70" s="107"/>
      <c r="D70" s="107"/>
      <c r="E70" s="107"/>
      <c r="F70" s="107"/>
      <c r="G70" s="107"/>
      <c r="H70" s="108"/>
      <c r="I70" s="22">
        <f>SUM(A70:H70)</f>
        <v>0</v>
      </c>
    </row>
    <row r="71" spans="1:9" ht="18.75" x14ac:dyDescent="0.25">
      <c r="A71" s="23"/>
      <c r="B71" s="20"/>
      <c r="C71" s="20"/>
      <c r="D71" s="20"/>
      <c r="E71" s="20"/>
      <c r="F71" s="20"/>
      <c r="G71" s="20"/>
      <c r="H71" s="20"/>
      <c r="I71" s="18"/>
    </row>
    <row r="72" spans="1:9" ht="15.75" x14ac:dyDescent="0.25">
      <c r="A72" s="94" t="s">
        <v>25</v>
      </c>
      <c r="B72" s="95"/>
      <c r="C72" s="95"/>
      <c r="D72" s="95"/>
      <c r="E72" s="95"/>
      <c r="F72" s="95"/>
      <c r="G72" s="95"/>
      <c r="H72" s="95"/>
      <c r="I72" s="96"/>
    </row>
    <row r="73" spans="1:9" ht="15.75" x14ac:dyDescent="0.25">
      <c r="A73" s="31">
        <v>1</v>
      </c>
      <c r="B73" s="31"/>
      <c r="C73" s="31"/>
      <c r="D73" s="31"/>
      <c r="E73" s="31"/>
      <c r="F73" s="31"/>
      <c r="G73" s="31"/>
      <c r="H73" s="31"/>
      <c r="I73" s="32"/>
    </row>
    <row r="74" spans="1:9" ht="15.75" x14ac:dyDescent="0.25">
      <c r="A74" s="31">
        <v>2</v>
      </c>
      <c r="B74" s="31"/>
      <c r="C74" s="31"/>
      <c r="D74" s="31"/>
      <c r="E74" s="31"/>
      <c r="F74" s="31"/>
      <c r="G74" s="31"/>
      <c r="H74" s="31"/>
      <c r="I74" s="32"/>
    </row>
    <row r="75" spans="1:9" ht="15.75" x14ac:dyDescent="0.25">
      <c r="A75" s="97" t="s">
        <v>26</v>
      </c>
      <c r="B75" s="98"/>
      <c r="C75" s="98"/>
      <c r="D75" s="98"/>
      <c r="E75" s="98"/>
      <c r="F75" s="98"/>
      <c r="G75" s="98"/>
      <c r="H75" s="99"/>
      <c r="I75" s="33">
        <f>I73</f>
        <v>0</v>
      </c>
    </row>
    <row r="76" spans="1:9" ht="15.75" x14ac:dyDescent="0.25">
      <c r="A76" s="34"/>
      <c r="B76" s="27"/>
      <c r="C76" s="27"/>
      <c r="D76" s="27"/>
      <c r="E76" s="27"/>
      <c r="F76" s="27"/>
      <c r="G76" s="27"/>
      <c r="H76" s="27"/>
      <c r="I76" s="35"/>
    </row>
    <row r="77" spans="1:9" ht="15.75" x14ac:dyDescent="0.25">
      <c r="A77" s="94" t="s">
        <v>27</v>
      </c>
      <c r="B77" s="95"/>
      <c r="C77" s="95"/>
      <c r="D77" s="95"/>
      <c r="E77" s="95"/>
      <c r="F77" s="95"/>
      <c r="G77" s="95"/>
      <c r="H77" s="95"/>
      <c r="I77" s="96"/>
    </row>
    <row r="78" spans="1:9" ht="32.25" customHeight="1" x14ac:dyDescent="0.25">
      <c r="A78" s="31">
        <v>1</v>
      </c>
      <c r="B78" s="32"/>
      <c r="C78" s="32"/>
      <c r="D78" s="32" t="s">
        <v>150</v>
      </c>
      <c r="E78" s="32" t="s">
        <v>149</v>
      </c>
      <c r="F78" s="61" t="s">
        <v>148</v>
      </c>
      <c r="G78" s="32"/>
      <c r="H78" s="60">
        <v>48560</v>
      </c>
      <c r="I78" s="60"/>
    </row>
    <row r="79" spans="1:9" ht="32.25" customHeight="1" x14ac:dyDescent="0.25">
      <c r="A79" s="31">
        <v>1</v>
      </c>
      <c r="B79" s="32"/>
      <c r="C79" s="32"/>
      <c r="D79" s="32" t="s">
        <v>170</v>
      </c>
      <c r="E79" s="32" t="s">
        <v>153</v>
      </c>
      <c r="F79" s="61" t="s">
        <v>171</v>
      </c>
      <c r="G79" s="32"/>
      <c r="H79" s="60">
        <v>35114.400000000001</v>
      </c>
      <c r="I79" s="60">
        <v>35114.400000000001</v>
      </c>
    </row>
    <row r="80" spans="1:9" ht="30" x14ac:dyDescent="0.25">
      <c r="A80" s="31">
        <v>2</v>
      </c>
      <c r="B80" s="32"/>
      <c r="C80" s="32"/>
      <c r="D80" s="32" t="s">
        <v>152</v>
      </c>
      <c r="E80" s="32" t="s">
        <v>153</v>
      </c>
      <c r="F80" s="61" t="s">
        <v>151</v>
      </c>
      <c r="G80" s="32"/>
      <c r="H80" s="32"/>
      <c r="I80" s="60"/>
    </row>
    <row r="81" spans="1:9" ht="15.75" x14ac:dyDescent="0.25">
      <c r="A81" s="97" t="s">
        <v>28</v>
      </c>
      <c r="B81" s="98"/>
      <c r="C81" s="98"/>
      <c r="D81" s="98"/>
      <c r="E81" s="98"/>
      <c r="F81" s="98"/>
      <c r="G81" s="98"/>
      <c r="H81" s="99"/>
      <c r="I81" s="33">
        <f>SUM(I78:I80)</f>
        <v>35114.400000000001</v>
      </c>
    </row>
    <row r="82" spans="1:9" ht="15.75" x14ac:dyDescent="0.25">
      <c r="A82" s="34"/>
      <c r="B82" s="27"/>
      <c r="C82" s="27"/>
      <c r="D82" s="27"/>
      <c r="E82" s="27"/>
      <c r="F82" s="27"/>
      <c r="G82" s="27"/>
      <c r="H82" s="27"/>
      <c r="I82" s="35"/>
    </row>
    <row r="83" spans="1:9" ht="15.75" x14ac:dyDescent="0.25">
      <c r="A83" s="94" t="s">
        <v>29</v>
      </c>
      <c r="B83" s="95"/>
      <c r="C83" s="95"/>
      <c r="D83" s="95"/>
      <c r="E83" s="95"/>
      <c r="F83" s="95"/>
      <c r="G83" s="95"/>
      <c r="H83" s="95"/>
      <c r="I83" s="96"/>
    </row>
    <row r="84" spans="1:9" ht="69" customHeight="1" x14ac:dyDescent="0.25">
      <c r="A84" s="31">
        <v>1</v>
      </c>
      <c r="B84" s="32"/>
      <c r="C84" s="32"/>
      <c r="D84" s="52" t="s">
        <v>76</v>
      </c>
      <c r="E84" s="53" t="s">
        <v>77</v>
      </c>
      <c r="F84" s="52" t="s">
        <v>78</v>
      </c>
      <c r="G84" s="53"/>
      <c r="H84" s="53">
        <v>382687.26</v>
      </c>
      <c r="I84" s="56"/>
    </row>
    <row r="85" spans="1:9" ht="60" x14ac:dyDescent="0.25">
      <c r="A85" s="31">
        <v>2</v>
      </c>
      <c r="B85" s="32"/>
      <c r="C85" s="32"/>
      <c r="D85" s="54" t="s">
        <v>80</v>
      </c>
      <c r="E85" s="53" t="s">
        <v>81</v>
      </c>
      <c r="F85" s="55" t="s">
        <v>79</v>
      </c>
      <c r="G85" s="53"/>
      <c r="H85" s="53">
        <v>36624.33</v>
      </c>
      <c r="I85" s="56">
        <v>3052.03</v>
      </c>
    </row>
    <row r="86" spans="1:9" ht="15.75" x14ac:dyDescent="0.25">
      <c r="A86" s="97" t="s">
        <v>30</v>
      </c>
      <c r="B86" s="98"/>
      <c r="C86" s="98"/>
      <c r="D86" s="98"/>
      <c r="E86" s="98"/>
      <c r="F86" s="98"/>
      <c r="G86" s="98"/>
      <c r="H86" s="99"/>
      <c r="I86" s="33">
        <f>SUM(I84:I85)</f>
        <v>3052.03</v>
      </c>
    </row>
    <row r="87" spans="1:9" ht="15.75" x14ac:dyDescent="0.25">
      <c r="A87" s="34"/>
      <c r="B87" s="27"/>
      <c r="C87" s="27"/>
      <c r="D87" s="27"/>
      <c r="E87" s="27"/>
      <c r="F87" s="27"/>
      <c r="G87" s="27"/>
      <c r="H87" s="27"/>
      <c r="I87" s="35"/>
    </row>
    <row r="88" spans="1:9" ht="15.75" x14ac:dyDescent="0.25">
      <c r="A88" s="94" t="s">
        <v>31</v>
      </c>
      <c r="B88" s="95"/>
      <c r="C88" s="95"/>
      <c r="D88" s="95"/>
      <c r="E88" s="95"/>
      <c r="F88" s="95"/>
      <c r="G88" s="95"/>
      <c r="H88" s="95"/>
      <c r="I88" s="96"/>
    </row>
    <row r="89" spans="1:9" ht="15.75" x14ac:dyDescent="0.25">
      <c r="A89" s="31">
        <v>1</v>
      </c>
      <c r="B89" s="36"/>
      <c r="C89" s="36"/>
      <c r="D89" s="36" t="s">
        <v>74</v>
      </c>
      <c r="E89" s="36" t="s">
        <v>32</v>
      </c>
      <c r="F89" s="36" t="s">
        <v>33</v>
      </c>
      <c r="G89" s="36"/>
      <c r="H89" s="36">
        <v>9183.6</v>
      </c>
      <c r="I89" s="37"/>
    </row>
    <row r="90" spans="1:9" ht="15.75" x14ac:dyDescent="0.25">
      <c r="A90" s="31">
        <v>2</v>
      </c>
      <c r="B90" s="36"/>
      <c r="C90" s="36"/>
      <c r="D90" s="36"/>
      <c r="E90" s="36"/>
      <c r="F90" s="36"/>
      <c r="G90" s="36"/>
      <c r="H90" s="36"/>
      <c r="I90" s="37"/>
    </row>
    <row r="91" spans="1:9" ht="15.75" x14ac:dyDescent="0.25">
      <c r="A91" s="97" t="s">
        <v>34</v>
      </c>
      <c r="B91" s="98"/>
      <c r="C91" s="98"/>
      <c r="D91" s="98"/>
      <c r="E91" s="98"/>
      <c r="F91" s="98"/>
      <c r="G91" s="98"/>
      <c r="H91" s="99"/>
      <c r="I91" s="33">
        <f>SUM(I89)</f>
        <v>0</v>
      </c>
    </row>
    <row r="92" spans="1:9" ht="15.75" x14ac:dyDescent="0.25">
      <c r="A92" s="34"/>
      <c r="B92" s="27"/>
      <c r="C92" s="27"/>
      <c r="D92" s="27"/>
      <c r="E92" s="27"/>
      <c r="F92" s="27"/>
      <c r="G92" s="27"/>
      <c r="H92" s="27"/>
      <c r="I92" s="35"/>
    </row>
    <row r="93" spans="1:9" ht="15.75" x14ac:dyDescent="0.25">
      <c r="A93" s="94" t="s">
        <v>35</v>
      </c>
      <c r="B93" s="95"/>
      <c r="C93" s="95"/>
      <c r="D93" s="95"/>
      <c r="E93" s="95"/>
      <c r="F93" s="95"/>
      <c r="G93" s="95"/>
      <c r="H93" s="95"/>
      <c r="I93" s="96"/>
    </row>
    <row r="94" spans="1:9" x14ac:dyDescent="0.25">
      <c r="A94" s="32">
        <v>1</v>
      </c>
      <c r="B94" s="36"/>
      <c r="C94" s="36"/>
      <c r="D94" s="36"/>
      <c r="E94" s="36"/>
      <c r="F94" s="36"/>
      <c r="G94" s="36"/>
      <c r="H94" s="36"/>
      <c r="I94" s="37"/>
    </row>
    <row r="95" spans="1:9" x14ac:dyDescent="0.25">
      <c r="A95" s="32">
        <v>2</v>
      </c>
      <c r="B95" s="36"/>
      <c r="C95" s="36"/>
      <c r="D95" s="36"/>
      <c r="E95" s="36"/>
      <c r="F95" s="36"/>
      <c r="G95" s="36"/>
      <c r="H95" s="36"/>
      <c r="I95" s="37"/>
    </row>
    <row r="96" spans="1:9" ht="15.75" x14ac:dyDescent="0.25">
      <c r="A96" s="97" t="s">
        <v>36</v>
      </c>
      <c r="B96" s="98"/>
      <c r="C96" s="98"/>
      <c r="D96" s="98"/>
      <c r="E96" s="98"/>
      <c r="F96" s="98"/>
      <c r="G96" s="98"/>
      <c r="H96" s="99"/>
      <c r="I96" s="38">
        <f>SUM(I94)</f>
        <v>0</v>
      </c>
    </row>
    <row r="97" spans="1:9" ht="15.75" x14ac:dyDescent="0.25">
      <c r="A97" s="94" t="s">
        <v>278</v>
      </c>
      <c r="B97" s="100"/>
      <c r="C97" s="100"/>
      <c r="D97" s="100"/>
      <c r="E97" s="100"/>
      <c r="F97" s="100"/>
      <c r="G97" s="100"/>
      <c r="H97" s="100"/>
      <c r="I97" s="101"/>
    </row>
    <row r="98" spans="1:9" x14ac:dyDescent="0.25">
      <c r="A98" s="32">
        <v>1</v>
      </c>
      <c r="B98" s="36"/>
      <c r="C98" s="36"/>
      <c r="D98" s="80">
        <v>2111</v>
      </c>
      <c r="E98" s="81" t="s">
        <v>279</v>
      </c>
      <c r="F98" s="81"/>
      <c r="G98" s="36"/>
      <c r="H98" s="36"/>
      <c r="I98" s="82">
        <v>356665.57</v>
      </c>
    </row>
    <row r="99" spans="1:9" x14ac:dyDescent="0.25">
      <c r="A99" s="32">
        <v>2</v>
      </c>
      <c r="B99" s="36"/>
      <c r="C99" s="36"/>
      <c r="D99" s="80">
        <v>2120</v>
      </c>
      <c r="E99" s="81" t="s">
        <v>280</v>
      </c>
      <c r="F99" s="36"/>
      <c r="G99" s="36"/>
      <c r="H99" s="36"/>
      <c r="I99" s="82">
        <v>77115.766800000012</v>
      </c>
    </row>
    <row r="100" spans="1:9" ht="15" customHeight="1" x14ac:dyDescent="0.25">
      <c r="A100" s="83"/>
      <c r="B100" s="84"/>
      <c r="C100" s="84"/>
      <c r="D100" s="85"/>
      <c r="E100" s="86"/>
      <c r="F100" s="84"/>
      <c r="G100" s="84"/>
      <c r="H100" s="87"/>
      <c r="I100" s="82"/>
    </row>
    <row r="101" spans="1:9" x14ac:dyDescent="0.25">
      <c r="A101" s="102" t="s">
        <v>281</v>
      </c>
      <c r="B101" s="103"/>
      <c r="C101" s="103"/>
      <c r="D101" s="103"/>
      <c r="E101" s="103"/>
      <c r="F101" s="103"/>
      <c r="G101" s="103"/>
      <c r="H101" s="104"/>
      <c r="I101" s="82">
        <f>I99+I98+I91+I86+I81+I76+I71+I62+I49+I30</f>
        <v>488306.58680000011</v>
      </c>
    </row>
    <row r="102" spans="1:9" x14ac:dyDescent="0.25">
      <c r="A102" s="1"/>
      <c r="B102" s="88"/>
      <c r="C102" s="88"/>
      <c r="D102" s="88"/>
      <c r="E102" s="88"/>
      <c r="F102" s="88"/>
      <c r="G102" s="88"/>
      <c r="H102" s="88"/>
      <c r="I102" s="88"/>
    </row>
    <row r="103" spans="1:9" ht="18.75" x14ac:dyDescent="0.3">
      <c r="A103" s="1"/>
      <c r="B103" s="89"/>
      <c r="C103" s="39"/>
      <c r="D103" s="40"/>
      <c r="E103" s="90" t="s">
        <v>282</v>
      </c>
      <c r="F103" s="90"/>
      <c r="G103" s="90"/>
      <c r="H103" s="105" t="s">
        <v>283</v>
      </c>
      <c r="I103" s="105"/>
    </row>
  </sheetData>
  <mergeCells count="26">
    <mergeCell ref="A88:I88"/>
    <mergeCell ref="A91:H91"/>
    <mergeCell ref="A93:I93"/>
    <mergeCell ref="A96:H96"/>
    <mergeCell ref="A97:I97"/>
    <mergeCell ref="A72:I72"/>
    <mergeCell ref="A75:H75"/>
    <mergeCell ref="A77:I77"/>
    <mergeCell ref="A81:H81"/>
    <mergeCell ref="A86:H86"/>
    <mergeCell ref="A101:H101"/>
    <mergeCell ref="H103:I103"/>
    <mergeCell ref="A22:H22"/>
    <mergeCell ref="A3:I3"/>
    <mergeCell ref="A5:I5"/>
    <mergeCell ref="A9:I9"/>
    <mergeCell ref="A16:H16"/>
    <mergeCell ref="A18:I18"/>
    <mergeCell ref="A83:I83"/>
    <mergeCell ref="A24:I24"/>
    <mergeCell ref="A49:H49"/>
    <mergeCell ref="A51:I51"/>
    <mergeCell ref="A57:H57"/>
    <mergeCell ref="A62:H62"/>
    <mergeCell ref="A64:I64"/>
    <mergeCell ref="A70:H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5"/>
  <sheetViews>
    <sheetView topLeftCell="A87" workbookViewId="0">
      <selection activeCell="C105" sqref="C105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172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63"/>
      <c r="B4" s="63"/>
      <c r="C4" s="63"/>
      <c r="D4" s="63"/>
      <c r="E4" s="63"/>
      <c r="F4" s="63"/>
      <c r="G4" s="63"/>
      <c r="H4" s="63"/>
      <c r="I4" s="63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63"/>
      <c r="B6" s="63"/>
      <c r="C6" s="63"/>
      <c r="D6" s="63"/>
      <c r="E6" s="63"/>
      <c r="F6" s="63"/>
      <c r="G6" s="63"/>
      <c r="H6" s="63"/>
      <c r="I6" s="63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.75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30" x14ac:dyDescent="0.25">
      <c r="A10" s="7">
        <v>1</v>
      </c>
      <c r="B10" s="8"/>
      <c r="C10" s="9"/>
      <c r="D10" s="10" t="s">
        <v>173</v>
      </c>
      <c r="E10" s="11" t="s">
        <v>174</v>
      </c>
      <c r="F10" s="12" t="s">
        <v>175</v>
      </c>
      <c r="G10" s="13" t="s">
        <v>48</v>
      </c>
      <c r="H10" s="14">
        <v>5396.5</v>
      </c>
      <c r="I10" s="14">
        <v>5396.5</v>
      </c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5396.5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.75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4.5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f>4639.32+5028.84</f>
        <v>9668.16</v>
      </c>
    </row>
    <row r="26" spans="1:9" ht="16.5" customHeight="1" x14ac:dyDescent="0.25">
      <c r="A26" s="12">
        <v>2</v>
      </c>
      <c r="B26" s="8"/>
      <c r="C26" s="10"/>
      <c r="D26" s="10" t="s">
        <v>176</v>
      </c>
      <c r="E26" s="21" t="s">
        <v>49</v>
      </c>
      <c r="F26" s="10" t="s">
        <v>101</v>
      </c>
      <c r="G26" s="13" t="s">
        <v>179</v>
      </c>
      <c r="H26" s="14">
        <v>3057</v>
      </c>
      <c r="I26" s="14">
        <v>3057</v>
      </c>
    </row>
    <row r="27" spans="1:9" ht="10.5" hidden="1" customHeight="1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/>
    </row>
    <row r="28" spans="1:9" ht="10.5" hidden="1" customHeight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18" customHeight="1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>
        <f>8858+1821.12</f>
        <v>10679.119999999999</v>
      </c>
    </row>
    <row r="30" spans="1:9" ht="18" customHeight="1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>
        <v>2278</v>
      </c>
    </row>
    <row r="31" spans="1:9" ht="10.5" hidden="1" customHeight="1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/>
    </row>
    <row r="32" spans="1:9" ht="18" customHeight="1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>
        <v>440</v>
      </c>
    </row>
    <row r="33" spans="1:9" ht="17.25" customHeight="1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>
        <v>1500</v>
      </c>
    </row>
    <row r="34" spans="1:9" hidden="1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/>
    </row>
    <row r="35" spans="1:9" ht="30" x14ac:dyDescent="0.25">
      <c r="A35" s="12">
        <v>11</v>
      </c>
      <c r="B35" s="8"/>
      <c r="C35" s="10"/>
      <c r="D35" s="10" t="s">
        <v>177</v>
      </c>
      <c r="E35" s="21" t="s">
        <v>133</v>
      </c>
      <c r="F35" s="10" t="s">
        <v>103</v>
      </c>
      <c r="G35" s="13" t="s">
        <v>178</v>
      </c>
      <c r="H35" s="14">
        <v>44740</v>
      </c>
      <c r="I35" s="14">
        <v>10549.96</v>
      </c>
    </row>
    <row r="36" spans="1:9" x14ac:dyDescent="0.25">
      <c r="A36" s="12">
        <v>12</v>
      </c>
      <c r="B36" s="8"/>
      <c r="C36" s="10"/>
      <c r="D36" s="10" t="s">
        <v>155</v>
      </c>
      <c r="E36" s="21" t="s">
        <v>156</v>
      </c>
      <c r="F36" s="10" t="s">
        <v>103</v>
      </c>
      <c r="G36" s="13" t="s">
        <v>157</v>
      </c>
      <c r="H36" s="14">
        <v>6300</v>
      </c>
      <c r="I36" s="14">
        <v>2100</v>
      </c>
    </row>
    <row r="37" spans="1:9" x14ac:dyDescent="0.25">
      <c r="A37" s="12">
        <v>13</v>
      </c>
      <c r="B37" s="8"/>
      <c r="C37" s="10"/>
      <c r="D37" s="10" t="s">
        <v>158</v>
      </c>
      <c r="E37" s="21" t="s">
        <v>159</v>
      </c>
      <c r="F37" s="10" t="s">
        <v>103</v>
      </c>
      <c r="G37" s="13" t="s">
        <v>160</v>
      </c>
      <c r="H37" s="14">
        <v>780</v>
      </c>
      <c r="I37" s="14"/>
    </row>
    <row r="38" spans="1:9" x14ac:dyDescent="0.25">
      <c r="A38" s="12">
        <v>14</v>
      </c>
      <c r="B38" s="8"/>
      <c r="C38" s="10"/>
      <c r="D38" s="10" t="s">
        <v>93</v>
      </c>
      <c r="E38" s="21" t="s">
        <v>109</v>
      </c>
      <c r="F38" s="10" t="s">
        <v>103</v>
      </c>
      <c r="G38" s="13" t="s">
        <v>120</v>
      </c>
      <c r="H38" s="14">
        <v>49950</v>
      </c>
      <c r="I38" s="14">
        <v>5785</v>
      </c>
    </row>
    <row r="39" spans="1:9" x14ac:dyDescent="0.25">
      <c r="A39" s="12">
        <v>15</v>
      </c>
      <c r="B39" s="8"/>
      <c r="C39" s="10"/>
      <c r="D39" s="10" t="s">
        <v>161</v>
      </c>
      <c r="E39" s="21" t="s">
        <v>162</v>
      </c>
      <c r="F39" s="10" t="s">
        <v>103</v>
      </c>
      <c r="G39" s="13" t="s">
        <v>157</v>
      </c>
      <c r="H39" s="14">
        <v>37500</v>
      </c>
      <c r="I39" s="14">
        <v>4000</v>
      </c>
    </row>
    <row r="40" spans="1:9" x14ac:dyDescent="0.25">
      <c r="A40" s="12">
        <v>16</v>
      </c>
      <c r="B40" s="8"/>
      <c r="C40" s="10"/>
      <c r="D40" s="10" t="s">
        <v>94</v>
      </c>
      <c r="E40" s="21" t="s">
        <v>110</v>
      </c>
      <c r="F40" s="10" t="s">
        <v>103</v>
      </c>
      <c r="G40" s="13" t="s">
        <v>111</v>
      </c>
      <c r="H40" s="14">
        <v>49544</v>
      </c>
      <c r="I40" s="14">
        <v>3902.8</v>
      </c>
    </row>
    <row r="41" spans="1:9" ht="13.5" customHeight="1" x14ac:dyDescent="0.25">
      <c r="A41" s="12">
        <v>17</v>
      </c>
      <c r="B41" s="8"/>
      <c r="C41" s="10"/>
      <c r="D41" s="10" t="s">
        <v>95</v>
      </c>
      <c r="E41" s="21" t="s">
        <v>112</v>
      </c>
      <c r="F41" s="10" t="s">
        <v>103</v>
      </c>
      <c r="G41" s="13" t="s">
        <v>113</v>
      </c>
      <c r="H41" s="14">
        <v>37000</v>
      </c>
      <c r="I41" s="14">
        <v>3069</v>
      </c>
    </row>
    <row r="42" spans="1:9" x14ac:dyDescent="0.25">
      <c r="A42" s="12">
        <v>18</v>
      </c>
      <c r="B42" s="8"/>
      <c r="C42" s="10"/>
      <c r="D42" s="10" t="s">
        <v>96</v>
      </c>
      <c r="E42" s="21" t="s">
        <v>114</v>
      </c>
      <c r="F42" s="10" t="s">
        <v>103</v>
      </c>
      <c r="G42" s="13" t="s">
        <v>115</v>
      </c>
      <c r="H42" s="14">
        <v>20240</v>
      </c>
      <c r="I42" s="14">
        <v>8358.2000000000007</v>
      </c>
    </row>
    <row r="43" spans="1:9" ht="28.5" customHeight="1" x14ac:dyDescent="0.25">
      <c r="A43" s="12">
        <v>19</v>
      </c>
      <c r="B43" s="8"/>
      <c r="C43" s="10"/>
      <c r="D43" s="10" t="s">
        <v>97</v>
      </c>
      <c r="E43" s="21" t="s">
        <v>47</v>
      </c>
      <c r="F43" s="10" t="s">
        <v>103</v>
      </c>
      <c r="G43" s="13" t="s">
        <v>122</v>
      </c>
      <c r="H43" s="14">
        <v>30288</v>
      </c>
      <c r="I43" s="14">
        <v>4652</v>
      </c>
    </row>
    <row r="44" spans="1:9" x14ac:dyDescent="0.25">
      <c r="A44" s="12">
        <v>20</v>
      </c>
      <c r="B44" s="8"/>
      <c r="C44" s="10"/>
      <c r="D44" s="10" t="s">
        <v>98</v>
      </c>
      <c r="E44" s="21" t="s">
        <v>121</v>
      </c>
      <c r="F44" s="10" t="s">
        <v>103</v>
      </c>
      <c r="G44" s="13" t="s">
        <v>123</v>
      </c>
      <c r="H44" s="14">
        <v>49500</v>
      </c>
      <c r="I44" s="14">
        <v>4860</v>
      </c>
    </row>
    <row r="45" spans="1:9" x14ac:dyDescent="0.25">
      <c r="A45" s="12">
        <v>21</v>
      </c>
      <c r="B45" s="8"/>
      <c r="C45" s="10"/>
      <c r="D45" s="10" t="s">
        <v>99</v>
      </c>
      <c r="E45" s="21" t="s">
        <v>15</v>
      </c>
      <c r="F45" s="10" t="s">
        <v>104</v>
      </c>
      <c r="G45" s="13" t="s">
        <v>42</v>
      </c>
      <c r="H45" s="14">
        <v>49500</v>
      </c>
      <c r="I45" s="14">
        <f>4079.1+326.5</f>
        <v>4405.6000000000004</v>
      </c>
    </row>
    <row r="46" spans="1:9" x14ac:dyDescent="0.25">
      <c r="A46" s="12">
        <v>22</v>
      </c>
      <c r="B46" s="8"/>
      <c r="C46" s="10"/>
      <c r="D46" s="10" t="s">
        <v>163</v>
      </c>
      <c r="E46" s="21" t="s">
        <v>164</v>
      </c>
      <c r="F46" s="10" t="s">
        <v>165</v>
      </c>
      <c r="G46" s="13" t="s">
        <v>166</v>
      </c>
      <c r="H46" s="14">
        <v>41222</v>
      </c>
      <c r="I46" s="14">
        <v>7207</v>
      </c>
    </row>
    <row r="47" spans="1:9" x14ac:dyDescent="0.25">
      <c r="A47" s="12">
        <v>23</v>
      </c>
      <c r="B47" s="8"/>
      <c r="C47" s="10"/>
      <c r="D47" s="10" t="s">
        <v>167</v>
      </c>
      <c r="E47" s="21" t="s">
        <v>168</v>
      </c>
      <c r="F47" s="10" t="s">
        <v>165</v>
      </c>
      <c r="G47" s="13" t="s">
        <v>169</v>
      </c>
      <c r="H47" s="14">
        <v>5200</v>
      </c>
      <c r="I47" s="14">
        <v>666</v>
      </c>
    </row>
    <row r="48" spans="1:9" ht="0.75" customHeight="1" x14ac:dyDescent="0.25">
      <c r="A48" s="12">
        <v>24</v>
      </c>
      <c r="B48" s="8"/>
      <c r="C48" s="10"/>
      <c r="D48" s="10" t="s">
        <v>107</v>
      </c>
      <c r="E48" s="21" t="s">
        <v>47</v>
      </c>
      <c r="F48" s="10" t="s">
        <v>106</v>
      </c>
      <c r="G48" s="13" t="s">
        <v>108</v>
      </c>
      <c r="H48" s="14">
        <v>2880</v>
      </c>
      <c r="I48" s="14"/>
    </row>
    <row r="49" spans="1:21" ht="18" customHeight="1" x14ac:dyDescent="0.25">
      <c r="A49" s="106" t="s">
        <v>18</v>
      </c>
      <c r="B49" s="107"/>
      <c r="C49" s="107"/>
      <c r="D49" s="107"/>
      <c r="E49" s="107"/>
      <c r="F49" s="107"/>
      <c r="G49" s="107"/>
      <c r="H49" s="108"/>
      <c r="I49" s="48">
        <f>SUM(I25:I48)</f>
        <v>87177.840000000011</v>
      </c>
      <c r="L49" s="65"/>
    </row>
    <row r="50" spans="1:21" ht="18.75" x14ac:dyDescent="0.25">
      <c r="A50" s="23"/>
      <c r="B50" s="24"/>
      <c r="C50" s="24"/>
      <c r="D50" s="24"/>
      <c r="E50" s="24"/>
      <c r="F50" s="24"/>
      <c r="G50" s="24"/>
      <c r="H50" s="24"/>
      <c r="I50" s="18"/>
    </row>
    <row r="51" spans="1:21" ht="15.75" x14ac:dyDescent="0.25">
      <c r="A51" s="94" t="s">
        <v>19</v>
      </c>
      <c r="B51" s="95"/>
      <c r="C51" s="95"/>
      <c r="D51" s="95"/>
      <c r="E51" s="95"/>
      <c r="F51" s="95"/>
      <c r="G51" s="95"/>
      <c r="H51" s="95"/>
      <c r="I51" s="96"/>
    </row>
    <row r="52" spans="1:21" x14ac:dyDescent="0.25">
      <c r="A52" s="12">
        <v>1</v>
      </c>
      <c r="B52" s="8"/>
      <c r="C52" s="11"/>
      <c r="D52" s="12" t="s">
        <v>20</v>
      </c>
      <c r="E52" s="11" t="s">
        <v>54</v>
      </c>
      <c r="F52" s="12" t="s">
        <v>21</v>
      </c>
      <c r="G52" s="12"/>
      <c r="H52" s="25">
        <v>7920</v>
      </c>
      <c r="I52" s="14">
        <v>660</v>
      </c>
    </row>
    <row r="53" spans="1:21" x14ac:dyDescent="0.25">
      <c r="A53" s="12">
        <v>2</v>
      </c>
      <c r="B53" s="8"/>
      <c r="C53" s="11"/>
      <c r="D53" s="12" t="s">
        <v>65</v>
      </c>
      <c r="E53" s="11" t="s">
        <v>66</v>
      </c>
      <c r="F53" s="12" t="s">
        <v>67</v>
      </c>
      <c r="G53" s="12"/>
      <c r="H53" s="25">
        <v>11820</v>
      </c>
      <c r="I53" s="14">
        <v>1970</v>
      </c>
    </row>
    <row r="54" spans="1:21" ht="28.5" customHeight="1" x14ac:dyDescent="0.25">
      <c r="A54" s="12">
        <v>3</v>
      </c>
      <c r="B54" s="8"/>
      <c r="C54" s="11"/>
      <c r="D54" s="12" t="s">
        <v>180</v>
      </c>
      <c r="E54" s="11" t="s">
        <v>181</v>
      </c>
      <c r="F54" s="12" t="s">
        <v>182</v>
      </c>
      <c r="G54" s="12"/>
      <c r="H54" s="25">
        <v>2330</v>
      </c>
      <c r="I54" s="14">
        <v>2330</v>
      </c>
    </row>
    <row r="55" spans="1:21" ht="28.5" customHeight="1" x14ac:dyDescent="0.25">
      <c r="A55" s="12"/>
      <c r="B55" s="8"/>
      <c r="C55" s="11"/>
      <c r="D55" s="54" t="s">
        <v>184</v>
      </c>
      <c r="E55" s="53" t="s">
        <v>183</v>
      </c>
      <c r="F55" s="55" t="s">
        <v>79</v>
      </c>
      <c r="G55" s="53"/>
      <c r="H55" s="53">
        <v>3098.4</v>
      </c>
      <c r="I55" s="56">
        <v>3098.4</v>
      </c>
    </row>
    <row r="56" spans="1:21" ht="28.5" customHeight="1" x14ac:dyDescent="0.25">
      <c r="A56" s="12"/>
      <c r="B56" s="8"/>
      <c r="C56" s="11"/>
      <c r="D56" s="12"/>
      <c r="E56" s="11"/>
      <c r="F56" s="12"/>
      <c r="G56" s="12"/>
      <c r="H56" s="25"/>
      <c r="I56" s="14"/>
    </row>
    <row r="57" spans="1:21" ht="15" customHeight="1" x14ac:dyDescent="0.25">
      <c r="A57" s="12">
        <v>4</v>
      </c>
      <c r="B57" s="8"/>
      <c r="C57" s="10"/>
      <c r="D57" s="12" t="s">
        <v>71</v>
      </c>
      <c r="E57" s="11" t="s">
        <v>72</v>
      </c>
      <c r="F57" s="12" t="s">
        <v>73</v>
      </c>
      <c r="G57" s="12"/>
      <c r="H57" s="25">
        <v>7800</v>
      </c>
      <c r="I57" s="14"/>
    </row>
    <row r="58" spans="1:21" s="46" customFormat="1" ht="18" customHeight="1" x14ac:dyDescent="0.2">
      <c r="A58" s="26"/>
      <c r="B58" s="41"/>
      <c r="C58" s="42"/>
      <c r="D58" s="43"/>
      <c r="E58" s="44"/>
      <c r="F58" s="43"/>
      <c r="G58" s="43"/>
      <c r="H58" s="45"/>
      <c r="I58" s="47">
        <f>SUM(I52:I57)</f>
        <v>8058.4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6" customFormat="1" ht="15.75" x14ac:dyDescent="0.2">
      <c r="A59" s="109" t="s">
        <v>55</v>
      </c>
      <c r="B59" s="110"/>
      <c r="C59" s="110"/>
      <c r="D59" s="110"/>
      <c r="E59" s="110"/>
      <c r="F59" s="110"/>
      <c r="G59" s="110"/>
      <c r="H59" s="111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46" customFormat="1" ht="18" customHeight="1" x14ac:dyDescent="0.2">
      <c r="A60" s="12">
        <v>1</v>
      </c>
      <c r="B60" s="8"/>
      <c r="C60" s="21"/>
      <c r="D60" s="12" t="s">
        <v>63</v>
      </c>
      <c r="E60" s="50" t="s">
        <v>58</v>
      </c>
      <c r="F60" s="49" t="s">
        <v>59</v>
      </c>
      <c r="G60" s="12"/>
      <c r="H60" s="25">
        <v>5400</v>
      </c>
      <c r="I60" s="14">
        <v>450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46" customFormat="1" ht="18" customHeight="1" x14ac:dyDescent="0.2">
      <c r="A61" s="12">
        <v>3</v>
      </c>
      <c r="B61" s="8"/>
      <c r="C61" s="21"/>
      <c r="D61" s="12" t="s">
        <v>64</v>
      </c>
      <c r="E61" s="50" t="s">
        <v>56</v>
      </c>
      <c r="F61" s="49" t="s">
        <v>57</v>
      </c>
      <c r="G61" s="12"/>
      <c r="H61" s="25">
        <v>10212</v>
      </c>
      <c r="I61" s="14">
        <v>851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46" customFormat="1" ht="18" customHeight="1" x14ac:dyDescent="0.2">
      <c r="A62" s="26"/>
      <c r="B62" s="41"/>
      <c r="C62" s="42"/>
      <c r="D62" s="43"/>
      <c r="E62" s="44"/>
      <c r="F62" s="43"/>
      <c r="G62" s="43"/>
      <c r="H62" s="45"/>
      <c r="I62" s="47">
        <f>SUM(I60:I61)</f>
        <v>1301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2">
        <v>8</v>
      </c>
      <c r="B63" s="8"/>
      <c r="C63" s="21"/>
      <c r="D63" s="12"/>
      <c r="E63" s="11"/>
      <c r="F63" s="12"/>
      <c r="G63" s="12"/>
      <c r="H63" s="25"/>
      <c r="I63" s="14"/>
    </row>
    <row r="64" spans="1:21" ht="15" customHeight="1" x14ac:dyDescent="0.25">
      <c r="A64" s="106" t="s">
        <v>22</v>
      </c>
      <c r="B64" s="107"/>
      <c r="C64" s="107"/>
      <c r="D64" s="107"/>
      <c r="E64" s="107"/>
      <c r="F64" s="107"/>
      <c r="G64" s="107"/>
      <c r="H64" s="108"/>
      <c r="I64" s="22">
        <f>I58+I62</f>
        <v>9359.4</v>
      </c>
    </row>
    <row r="65" spans="1:9" ht="18.75" x14ac:dyDescent="0.25">
      <c r="A65" s="23"/>
      <c r="B65" s="27"/>
      <c r="C65" s="27"/>
      <c r="D65" s="27"/>
      <c r="E65" s="27"/>
      <c r="F65" s="27"/>
      <c r="G65" s="27"/>
      <c r="H65" s="27"/>
      <c r="I65" s="18"/>
    </row>
    <row r="66" spans="1:9" ht="15.75" x14ac:dyDescent="0.25">
      <c r="A66" s="94" t="s">
        <v>23</v>
      </c>
      <c r="B66" s="95"/>
      <c r="C66" s="95"/>
      <c r="D66" s="95"/>
      <c r="E66" s="95"/>
      <c r="F66" s="95"/>
      <c r="G66" s="95"/>
      <c r="H66" s="95"/>
      <c r="I66" s="96"/>
    </row>
    <row r="67" spans="1:9" ht="15.75" x14ac:dyDescent="0.25">
      <c r="A67" s="28">
        <v>1</v>
      </c>
      <c r="B67" s="29"/>
      <c r="C67" s="30"/>
      <c r="D67" s="10"/>
      <c r="E67" s="11"/>
      <c r="F67" s="12"/>
      <c r="G67" s="13"/>
      <c r="H67" s="14"/>
      <c r="I67" s="14"/>
    </row>
    <row r="68" spans="1:9" ht="15.75" x14ac:dyDescent="0.25">
      <c r="A68" s="28">
        <v>2</v>
      </c>
      <c r="B68" s="29"/>
      <c r="C68" s="30"/>
      <c r="D68" s="10"/>
      <c r="E68" s="11"/>
      <c r="F68" s="12"/>
      <c r="G68" s="13"/>
      <c r="H68" s="14"/>
      <c r="I68" s="14"/>
    </row>
    <row r="69" spans="1:9" ht="15.75" x14ac:dyDescent="0.25">
      <c r="A69" s="7">
        <v>3</v>
      </c>
      <c r="B69" s="8"/>
      <c r="C69" s="12"/>
      <c r="D69" s="10"/>
      <c r="E69" s="11"/>
      <c r="F69" s="12"/>
      <c r="G69" s="13"/>
      <c r="H69" s="14"/>
      <c r="I69" s="14"/>
    </row>
    <row r="70" spans="1:9" x14ac:dyDescent="0.25">
      <c r="A70" s="12">
        <v>4</v>
      </c>
      <c r="B70" s="8"/>
      <c r="C70" s="10"/>
      <c r="D70" s="12"/>
      <c r="E70" s="11"/>
      <c r="F70" s="12"/>
      <c r="G70" s="12"/>
      <c r="H70" s="25"/>
      <c r="I70" s="14"/>
    </row>
    <row r="71" spans="1:9" x14ac:dyDescent="0.25">
      <c r="A71" s="12">
        <v>5</v>
      </c>
      <c r="B71" s="8"/>
      <c r="C71" s="10"/>
      <c r="D71" s="12"/>
      <c r="E71" s="11"/>
      <c r="F71" s="12"/>
      <c r="G71" s="12"/>
      <c r="H71" s="25"/>
      <c r="I71" s="14"/>
    </row>
    <row r="72" spans="1:9" ht="18" customHeight="1" x14ac:dyDescent="0.25">
      <c r="A72" s="106" t="s">
        <v>24</v>
      </c>
      <c r="B72" s="107"/>
      <c r="C72" s="107"/>
      <c r="D72" s="107"/>
      <c r="E72" s="107"/>
      <c r="F72" s="107"/>
      <c r="G72" s="107"/>
      <c r="H72" s="108"/>
      <c r="I72" s="22">
        <f>SUM(A72:H72)</f>
        <v>0</v>
      </c>
    </row>
    <row r="73" spans="1:9" ht="18.75" x14ac:dyDescent="0.25">
      <c r="A73" s="23"/>
      <c r="B73" s="20"/>
      <c r="C73" s="20"/>
      <c r="D73" s="20"/>
      <c r="E73" s="20"/>
      <c r="F73" s="20"/>
      <c r="G73" s="20"/>
      <c r="H73" s="20"/>
      <c r="I73" s="18"/>
    </row>
    <row r="74" spans="1:9" ht="15.75" x14ac:dyDescent="0.25">
      <c r="A74" s="94" t="s">
        <v>25</v>
      </c>
      <c r="B74" s="95"/>
      <c r="C74" s="95"/>
      <c r="D74" s="95"/>
      <c r="E74" s="95"/>
      <c r="F74" s="95"/>
      <c r="G74" s="95"/>
      <c r="H74" s="95"/>
      <c r="I74" s="96"/>
    </row>
    <row r="75" spans="1:9" ht="15.75" x14ac:dyDescent="0.25">
      <c r="A75" s="31">
        <v>1</v>
      </c>
      <c r="B75" s="31"/>
      <c r="C75" s="31"/>
      <c r="D75" s="31"/>
      <c r="E75" s="31"/>
      <c r="F75" s="31"/>
      <c r="G75" s="31"/>
      <c r="H75" s="31"/>
      <c r="I75" s="32"/>
    </row>
    <row r="76" spans="1:9" ht="15.75" x14ac:dyDescent="0.25">
      <c r="A76" s="31">
        <v>2</v>
      </c>
      <c r="B76" s="31"/>
      <c r="C76" s="31"/>
      <c r="D76" s="31"/>
      <c r="E76" s="31"/>
      <c r="F76" s="31"/>
      <c r="G76" s="31"/>
      <c r="H76" s="31"/>
      <c r="I76" s="32"/>
    </row>
    <row r="77" spans="1:9" ht="15.75" x14ac:dyDescent="0.25">
      <c r="A77" s="97" t="s">
        <v>26</v>
      </c>
      <c r="B77" s="98"/>
      <c r="C77" s="98"/>
      <c r="D77" s="98"/>
      <c r="E77" s="98"/>
      <c r="F77" s="98"/>
      <c r="G77" s="98"/>
      <c r="H77" s="99"/>
      <c r="I77" s="33">
        <f>I75</f>
        <v>0</v>
      </c>
    </row>
    <row r="78" spans="1:9" ht="15.75" x14ac:dyDescent="0.25">
      <c r="A78" s="34"/>
      <c r="B78" s="27"/>
      <c r="C78" s="27"/>
      <c r="D78" s="27"/>
      <c r="E78" s="27"/>
      <c r="F78" s="27"/>
      <c r="G78" s="27"/>
      <c r="H78" s="27"/>
      <c r="I78" s="35"/>
    </row>
    <row r="79" spans="1:9" ht="15.75" x14ac:dyDescent="0.25">
      <c r="A79" s="94" t="s">
        <v>27</v>
      </c>
      <c r="B79" s="95"/>
      <c r="C79" s="95"/>
      <c r="D79" s="95"/>
      <c r="E79" s="95"/>
      <c r="F79" s="95"/>
      <c r="G79" s="95"/>
      <c r="H79" s="95"/>
      <c r="I79" s="96"/>
    </row>
    <row r="80" spans="1:9" ht="32.25" customHeight="1" x14ac:dyDescent="0.25">
      <c r="A80" s="31">
        <v>1</v>
      </c>
      <c r="B80" s="32"/>
      <c r="C80" s="32"/>
      <c r="D80" s="32" t="s">
        <v>150</v>
      </c>
      <c r="E80" s="32" t="s">
        <v>149</v>
      </c>
      <c r="F80" s="61" t="s">
        <v>148</v>
      </c>
      <c r="G80" s="32"/>
      <c r="H80" s="60">
        <v>48560</v>
      </c>
      <c r="I80" s="60">
        <v>11612.77</v>
      </c>
    </row>
    <row r="81" spans="1:9" ht="32.25" customHeight="1" x14ac:dyDescent="0.25">
      <c r="A81" s="31">
        <v>1</v>
      </c>
      <c r="B81" s="32"/>
      <c r="C81" s="32"/>
      <c r="D81" s="32" t="s">
        <v>170</v>
      </c>
      <c r="E81" s="32" t="s">
        <v>153</v>
      </c>
      <c r="F81" s="61" t="s">
        <v>171</v>
      </c>
      <c r="G81" s="32"/>
      <c r="H81" s="60">
        <v>35114.400000000001</v>
      </c>
      <c r="I81" s="60"/>
    </row>
    <row r="82" spans="1:9" ht="30" x14ac:dyDescent="0.25">
      <c r="A82" s="31">
        <v>2</v>
      </c>
      <c r="B82" s="32"/>
      <c r="C82" s="32"/>
      <c r="D82" s="32" t="s">
        <v>152</v>
      </c>
      <c r="E82" s="32" t="s">
        <v>153</v>
      </c>
      <c r="F82" s="61" t="s">
        <v>151</v>
      </c>
      <c r="G82" s="32"/>
      <c r="H82" s="32">
        <v>139325.6</v>
      </c>
      <c r="I82" s="60">
        <v>22879.5</v>
      </c>
    </row>
    <row r="83" spans="1:9" ht="15.75" x14ac:dyDescent="0.25">
      <c r="A83" s="97" t="s">
        <v>28</v>
      </c>
      <c r="B83" s="98"/>
      <c r="C83" s="98"/>
      <c r="D83" s="98"/>
      <c r="E83" s="98"/>
      <c r="F83" s="98"/>
      <c r="G83" s="98"/>
      <c r="H83" s="99"/>
      <c r="I83" s="33">
        <f>SUM(I80:I82)</f>
        <v>34492.270000000004</v>
      </c>
    </row>
    <row r="84" spans="1:9" ht="15.75" x14ac:dyDescent="0.25">
      <c r="A84" s="34"/>
      <c r="B84" s="27"/>
      <c r="C84" s="27"/>
      <c r="D84" s="27"/>
      <c r="E84" s="27"/>
      <c r="F84" s="27"/>
      <c r="G84" s="27"/>
      <c r="H84" s="27"/>
      <c r="I84" s="35"/>
    </row>
    <row r="85" spans="1:9" ht="15.75" x14ac:dyDescent="0.25">
      <c r="A85" s="94" t="s">
        <v>29</v>
      </c>
      <c r="B85" s="95"/>
      <c r="C85" s="95"/>
      <c r="D85" s="95"/>
      <c r="E85" s="95"/>
      <c r="F85" s="95"/>
      <c r="G85" s="95"/>
      <c r="H85" s="95"/>
      <c r="I85" s="96"/>
    </row>
    <row r="86" spans="1:9" ht="69" customHeight="1" x14ac:dyDescent="0.25">
      <c r="A86" s="31">
        <v>1</v>
      </c>
      <c r="B86" s="32"/>
      <c r="C86" s="32"/>
      <c r="D86" s="52" t="s">
        <v>76</v>
      </c>
      <c r="E86" s="53" t="s">
        <v>77</v>
      </c>
      <c r="F86" s="52" t="s">
        <v>78</v>
      </c>
      <c r="G86" s="53"/>
      <c r="H86" s="53">
        <v>382687.26</v>
      </c>
      <c r="I86" s="56">
        <v>16011.49</v>
      </c>
    </row>
    <row r="87" spans="1:9" ht="60" x14ac:dyDescent="0.25">
      <c r="A87" s="31">
        <v>2</v>
      </c>
      <c r="B87" s="32"/>
      <c r="C87" s="32"/>
      <c r="D87" s="54" t="s">
        <v>80</v>
      </c>
      <c r="E87" s="53" t="s">
        <v>81</v>
      </c>
      <c r="F87" s="55" t="s">
        <v>79</v>
      </c>
      <c r="G87" s="53"/>
      <c r="H87" s="53">
        <v>36624.33</v>
      </c>
      <c r="I87" s="56">
        <v>3052.03</v>
      </c>
    </row>
    <row r="88" spans="1:9" ht="15.75" x14ac:dyDescent="0.25">
      <c r="A88" s="97" t="s">
        <v>30</v>
      </c>
      <c r="B88" s="98"/>
      <c r="C88" s="98"/>
      <c r="D88" s="98"/>
      <c r="E88" s="98"/>
      <c r="F88" s="98"/>
      <c r="G88" s="98"/>
      <c r="H88" s="99"/>
      <c r="I88" s="33">
        <f>SUM(I86:I87)</f>
        <v>19063.52</v>
      </c>
    </row>
    <row r="89" spans="1:9" ht="15.75" x14ac:dyDescent="0.25">
      <c r="A89" s="34"/>
      <c r="B89" s="27"/>
      <c r="C89" s="27"/>
      <c r="D89" s="27"/>
      <c r="E89" s="27"/>
      <c r="F89" s="27"/>
      <c r="G89" s="27"/>
      <c r="H89" s="27"/>
      <c r="I89" s="35"/>
    </row>
    <row r="90" spans="1:9" ht="15.75" x14ac:dyDescent="0.25">
      <c r="A90" s="94" t="s">
        <v>31</v>
      </c>
      <c r="B90" s="95"/>
      <c r="C90" s="95"/>
      <c r="D90" s="95"/>
      <c r="E90" s="95"/>
      <c r="F90" s="95"/>
      <c r="G90" s="95"/>
      <c r="H90" s="95"/>
      <c r="I90" s="96"/>
    </row>
    <row r="91" spans="1:9" ht="15.75" x14ac:dyDescent="0.25">
      <c r="A91" s="31">
        <v>1</v>
      </c>
      <c r="B91" s="36"/>
      <c r="C91" s="36"/>
      <c r="D91" s="36" t="s">
        <v>74</v>
      </c>
      <c r="E91" s="36" t="s">
        <v>32</v>
      </c>
      <c r="F91" s="36" t="s">
        <v>33</v>
      </c>
      <c r="G91" s="36"/>
      <c r="H91" s="36">
        <v>9183.6</v>
      </c>
      <c r="I91" s="37">
        <v>1770.62</v>
      </c>
    </row>
    <row r="92" spans="1:9" ht="15.75" x14ac:dyDescent="0.25">
      <c r="A92" s="31">
        <v>2</v>
      </c>
      <c r="B92" s="36"/>
      <c r="C92" s="36"/>
      <c r="D92" s="36"/>
      <c r="E92" s="36"/>
      <c r="F92" s="36"/>
      <c r="G92" s="36"/>
      <c r="H92" s="36"/>
      <c r="I92" s="37"/>
    </row>
    <row r="93" spans="1:9" ht="15.75" x14ac:dyDescent="0.25">
      <c r="A93" s="97" t="s">
        <v>34</v>
      </c>
      <c r="B93" s="98"/>
      <c r="C93" s="98"/>
      <c r="D93" s="98"/>
      <c r="E93" s="98"/>
      <c r="F93" s="98"/>
      <c r="G93" s="98"/>
      <c r="H93" s="99"/>
      <c r="I93" s="33">
        <f>SUM(I91)</f>
        <v>1770.62</v>
      </c>
    </row>
    <row r="94" spans="1:9" ht="15.75" x14ac:dyDescent="0.25">
      <c r="A94" s="34"/>
      <c r="B94" s="27"/>
      <c r="C94" s="27"/>
      <c r="D94" s="27"/>
      <c r="E94" s="27"/>
      <c r="F94" s="27"/>
      <c r="G94" s="27"/>
      <c r="H94" s="27"/>
      <c r="I94" s="35"/>
    </row>
    <row r="95" spans="1:9" ht="15.75" x14ac:dyDescent="0.25">
      <c r="A95" s="94" t="s">
        <v>35</v>
      </c>
      <c r="B95" s="95"/>
      <c r="C95" s="95"/>
      <c r="D95" s="95"/>
      <c r="E95" s="95"/>
      <c r="F95" s="95"/>
      <c r="G95" s="95"/>
      <c r="H95" s="95"/>
      <c r="I95" s="96"/>
    </row>
    <row r="96" spans="1:9" x14ac:dyDescent="0.25">
      <c r="A96" s="32">
        <v>1</v>
      </c>
      <c r="B96" s="36"/>
      <c r="C96" s="36"/>
      <c r="D96" s="36"/>
      <c r="E96" s="36"/>
      <c r="F96" s="36"/>
      <c r="G96" s="36"/>
      <c r="H96" s="36"/>
      <c r="I96" s="37"/>
    </row>
    <row r="97" spans="1:9" x14ac:dyDescent="0.25">
      <c r="A97" s="32">
        <v>2</v>
      </c>
      <c r="B97" s="36"/>
      <c r="C97" s="36"/>
      <c r="D97" s="36"/>
      <c r="E97" s="36"/>
      <c r="F97" s="36"/>
      <c r="G97" s="36"/>
      <c r="H97" s="36"/>
      <c r="I97" s="37"/>
    </row>
    <row r="98" spans="1:9" ht="15.75" x14ac:dyDescent="0.25">
      <c r="A98" s="97" t="s">
        <v>36</v>
      </c>
      <c r="B98" s="98"/>
      <c r="C98" s="98"/>
      <c r="D98" s="98"/>
      <c r="E98" s="98"/>
      <c r="F98" s="98"/>
      <c r="G98" s="98"/>
      <c r="H98" s="99"/>
      <c r="I98" s="38">
        <f>SUM(I96)</f>
        <v>0</v>
      </c>
    </row>
    <row r="99" spans="1:9" ht="15.75" x14ac:dyDescent="0.25">
      <c r="A99" s="94" t="s">
        <v>278</v>
      </c>
      <c r="B99" s="100"/>
      <c r="C99" s="100"/>
      <c r="D99" s="100"/>
      <c r="E99" s="100"/>
      <c r="F99" s="100"/>
      <c r="G99" s="100"/>
      <c r="H99" s="100"/>
      <c r="I99" s="101"/>
    </row>
    <row r="100" spans="1:9" x14ac:dyDescent="0.25">
      <c r="A100" s="32">
        <v>1</v>
      </c>
      <c r="B100" s="36"/>
      <c r="C100" s="36"/>
      <c r="D100" s="80">
        <v>2111</v>
      </c>
      <c r="E100" s="81" t="s">
        <v>279</v>
      </c>
      <c r="F100" s="81"/>
      <c r="G100" s="36"/>
      <c r="H100" s="36"/>
      <c r="I100" s="82">
        <v>366293.74</v>
      </c>
    </row>
    <row r="101" spans="1:9" x14ac:dyDescent="0.25">
      <c r="A101" s="32">
        <v>2</v>
      </c>
      <c r="B101" s="36"/>
      <c r="C101" s="36"/>
      <c r="D101" s="80">
        <v>2120</v>
      </c>
      <c r="E101" s="81" t="s">
        <v>280</v>
      </c>
      <c r="F101" s="36"/>
      <c r="G101" s="36"/>
      <c r="H101" s="36"/>
      <c r="I101" s="82">
        <v>75956.698399999994</v>
      </c>
    </row>
    <row r="102" spans="1:9" ht="15" customHeight="1" x14ac:dyDescent="0.25">
      <c r="A102" s="83"/>
      <c r="B102" s="84"/>
      <c r="C102" s="84"/>
      <c r="D102" s="85"/>
      <c r="E102" s="86"/>
      <c r="F102" s="84"/>
      <c r="G102" s="84"/>
      <c r="H102" s="87"/>
      <c r="I102" s="82"/>
    </row>
    <row r="103" spans="1:9" x14ac:dyDescent="0.25">
      <c r="A103" s="102" t="s">
        <v>281</v>
      </c>
      <c r="B103" s="103"/>
      <c r="C103" s="103"/>
      <c r="D103" s="103"/>
      <c r="E103" s="103"/>
      <c r="F103" s="103"/>
      <c r="G103" s="103"/>
      <c r="H103" s="104"/>
      <c r="I103" s="82">
        <f>I101+I100+I93+I88+I83+I77+I72+I64+I49+I16</f>
        <v>599510.58840000001</v>
      </c>
    </row>
    <row r="104" spans="1:9" x14ac:dyDescent="0.25">
      <c r="A104" s="1"/>
      <c r="B104" s="88"/>
      <c r="C104" s="88"/>
      <c r="D104" s="88"/>
      <c r="E104" s="88"/>
      <c r="F104" s="88"/>
      <c r="G104" s="88"/>
      <c r="H104" s="88"/>
      <c r="I104" s="88"/>
    </row>
    <row r="105" spans="1:9" ht="18.75" x14ac:dyDescent="0.3">
      <c r="A105" s="1"/>
      <c r="B105" s="89"/>
      <c r="C105" s="39"/>
      <c r="D105" s="40"/>
      <c r="E105" s="90" t="s">
        <v>282</v>
      </c>
      <c r="F105" s="90"/>
      <c r="G105" s="90"/>
      <c r="H105" s="105" t="s">
        <v>283</v>
      </c>
      <c r="I105" s="105"/>
    </row>
  </sheetData>
  <mergeCells count="26">
    <mergeCell ref="A90:I90"/>
    <mergeCell ref="A93:H93"/>
    <mergeCell ref="A95:I95"/>
    <mergeCell ref="A98:H98"/>
    <mergeCell ref="A99:I99"/>
    <mergeCell ref="A74:I74"/>
    <mergeCell ref="A77:H77"/>
    <mergeCell ref="A79:I79"/>
    <mergeCell ref="A83:H83"/>
    <mergeCell ref="A88:H88"/>
    <mergeCell ref="A103:H103"/>
    <mergeCell ref="H105:I105"/>
    <mergeCell ref="A22:H22"/>
    <mergeCell ref="A3:I3"/>
    <mergeCell ref="A5:I5"/>
    <mergeCell ref="A9:I9"/>
    <mergeCell ref="A16:H16"/>
    <mergeCell ref="A18:I18"/>
    <mergeCell ref="A85:I85"/>
    <mergeCell ref="A24:I24"/>
    <mergeCell ref="A49:H49"/>
    <mergeCell ref="A51:I51"/>
    <mergeCell ref="A59:H59"/>
    <mergeCell ref="A64:H64"/>
    <mergeCell ref="A66:I66"/>
    <mergeCell ref="A72:H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5"/>
  <sheetViews>
    <sheetView topLeftCell="A79" workbookViewId="0">
      <selection activeCell="C105" sqref="C105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185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64"/>
      <c r="B6" s="64"/>
      <c r="C6" s="64"/>
      <c r="D6" s="64"/>
      <c r="E6" s="64"/>
      <c r="F6" s="64"/>
      <c r="G6" s="64"/>
      <c r="H6" s="64"/>
      <c r="I6" s="64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30" hidden="1" x14ac:dyDescent="0.25">
      <c r="A10" s="7">
        <v>1</v>
      </c>
      <c r="B10" s="8"/>
      <c r="C10" s="9"/>
      <c r="D10" s="10" t="s">
        <v>173</v>
      </c>
      <c r="E10" s="11" t="s">
        <v>174</v>
      </c>
      <c r="F10" s="12" t="s">
        <v>175</v>
      </c>
      <c r="G10" s="13" t="s">
        <v>48</v>
      </c>
      <c r="H10" s="14">
        <v>5396.5</v>
      </c>
      <c r="I10" s="14"/>
    </row>
    <row r="11" spans="1:9" ht="15.75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" customHeight="1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4.5" hidden="1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/>
    </row>
    <row r="26" spans="1:9" ht="16.5" hidden="1" customHeight="1" x14ac:dyDescent="0.25">
      <c r="A26" s="12">
        <v>2</v>
      </c>
      <c r="B26" s="8"/>
      <c r="C26" s="10"/>
      <c r="D26" s="10" t="s">
        <v>176</v>
      </c>
      <c r="E26" s="21" t="s">
        <v>49</v>
      </c>
      <c r="F26" s="10" t="s">
        <v>101</v>
      </c>
      <c r="G26" s="13" t="s">
        <v>179</v>
      </c>
      <c r="H26" s="14">
        <v>3057</v>
      </c>
      <c r="I26" s="14"/>
    </row>
    <row r="27" spans="1:9" ht="15" hidden="1" customHeight="1" x14ac:dyDescent="0.25">
      <c r="A27" s="12">
        <v>3</v>
      </c>
      <c r="B27" s="8"/>
      <c r="C27" s="10"/>
      <c r="D27" s="10" t="s">
        <v>84</v>
      </c>
      <c r="E27" s="21" t="s">
        <v>17</v>
      </c>
      <c r="F27" s="10" t="s">
        <v>101</v>
      </c>
      <c r="G27" s="13" t="s">
        <v>117</v>
      </c>
      <c r="H27" s="14">
        <v>9789</v>
      </c>
      <c r="I27" s="14"/>
    </row>
    <row r="28" spans="1:9" ht="12.75" hidden="1" customHeight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18" hidden="1" customHeight="1" x14ac:dyDescent="0.25">
      <c r="A29" s="12">
        <v>5</v>
      </c>
      <c r="B29" s="8"/>
      <c r="C29" s="10"/>
      <c r="D29" s="10" t="s">
        <v>86</v>
      </c>
      <c r="E29" s="21" t="s">
        <v>75</v>
      </c>
      <c r="F29" s="10" t="s">
        <v>102</v>
      </c>
      <c r="G29" s="13" t="s">
        <v>116</v>
      </c>
      <c r="H29" s="14">
        <v>110000</v>
      </c>
      <c r="I29" s="14"/>
    </row>
    <row r="30" spans="1:9" ht="18" hidden="1" customHeight="1" x14ac:dyDescent="0.25">
      <c r="A30" s="12">
        <v>6</v>
      </c>
      <c r="B30" s="8"/>
      <c r="C30" s="10"/>
      <c r="D30" s="10" t="s">
        <v>87</v>
      </c>
      <c r="E30" s="21" t="s">
        <v>124</v>
      </c>
      <c r="F30" s="10" t="s">
        <v>103</v>
      </c>
      <c r="G30" s="13" t="s">
        <v>125</v>
      </c>
      <c r="H30" s="14">
        <v>22000</v>
      </c>
      <c r="I30" s="14"/>
    </row>
    <row r="31" spans="1:9" ht="18" hidden="1" customHeight="1" x14ac:dyDescent="0.25">
      <c r="A31" s="12">
        <v>7</v>
      </c>
      <c r="B31" s="8"/>
      <c r="C31" s="10"/>
      <c r="D31" s="10" t="s">
        <v>88</v>
      </c>
      <c r="E31" s="21" t="s">
        <v>126</v>
      </c>
      <c r="F31" s="10" t="s">
        <v>103</v>
      </c>
      <c r="G31" s="13" t="s">
        <v>127</v>
      </c>
      <c r="H31" s="14">
        <v>2305</v>
      </c>
      <c r="I31" s="14"/>
    </row>
    <row r="32" spans="1:9" ht="18" hidden="1" customHeight="1" x14ac:dyDescent="0.25">
      <c r="A32" s="12">
        <v>8</v>
      </c>
      <c r="B32" s="8"/>
      <c r="C32" s="10"/>
      <c r="D32" s="10" t="s">
        <v>89</v>
      </c>
      <c r="E32" s="21" t="s">
        <v>128</v>
      </c>
      <c r="F32" s="10" t="s">
        <v>103</v>
      </c>
      <c r="G32" s="13" t="s">
        <v>129</v>
      </c>
      <c r="H32" s="14">
        <v>2244</v>
      </c>
      <c r="I32" s="14"/>
    </row>
    <row r="33" spans="1:9" ht="17.25" hidden="1" customHeight="1" x14ac:dyDescent="0.25">
      <c r="A33" s="12">
        <v>9</v>
      </c>
      <c r="B33" s="8"/>
      <c r="C33" s="10"/>
      <c r="D33" s="10" t="s">
        <v>90</v>
      </c>
      <c r="E33" s="21" t="s">
        <v>130</v>
      </c>
      <c r="F33" s="10" t="s">
        <v>103</v>
      </c>
      <c r="G33" s="13" t="s">
        <v>131</v>
      </c>
      <c r="H33" s="14">
        <v>9000</v>
      </c>
      <c r="I33" s="14"/>
    </row>
    <row r="34" spans="1:9" hidden="1" x14ac:dyDescent="0.25">
      <c r="A34" s="12">
        <v>10</v>
      </c>
      <c r="B34" s="8"/>
      <c r="C34" s="10"/>
      <c r="D34" s="10" t="s">
        <v>91</v>
      </c>
      <c r="E34" s="21" t="s">
        <v>134</v>
      </c>
      <c r="F34" s="10" t="s">
        <v>103</v>
      </c>
      <c r="G34" s="13" t="s">
        <v>132</v>
      </c>
      <c r="H34" s="14">
        <v>2944.5</v>
      </c>
      <c r="I34" s="14"/>
    </row>
    <row r="35" spans="1:9" ht="30" hidden="1" x14ac:dyDescent="0.25">
      <c r="A35" s="12">
        <v>11</v>
      </c>
      <c r="B35" s="8"/>
      <c r="C35" s="10"/>
      <c r="D35" s="10" t="s">
        <v>177</v>
      </c>
      <c r="E35" s="21" t="s">
        <v>133</v>
      </c>
      <c r="F35" s="10" t="s">
        <v>103</v>
      </c>
      <c r="G35" s="13" t="s">
        <v>178</v>
      </c>
      <c r="H35" s="14">
        <v>44740</v>
      </c>
      <c r="I35" s="14"/>
    </row>
    <row r="36" spans="1:9" hidden="1" x14ac:dyDescent="0.25">
      <c r="A36" s="12">
        <v>12</v>
      </c>
      <c r="B36" s="8"/>
      <c r="C36" s="10"/>
      <c r="D36" s="10" t="s">
        <v>155</v>
      </c>
      <c r="E36" s="21" t="s">
        <v>156</v>
      </c>
      <c r="F36" s="10" t="s">
        <v>103</v>
      </c>
      <c r="G36" s="13" t="s">
        <v>157</v>
      </c>
      <c r="H36" s="14">
        <v>6300</v>
      </c>
      <c r="I36" s="14"/>
    </row>
    <row r="37" spans="1:9" hidden="1" x14ac:dyDescent="0.25">
      <c r="A37" s="12">
        <v>13</v>
      </c>
      <c r="B37" s="8"/>
      <c r="C37" s="10"/>
      <c r="D37" s="10" t="s">
        <v>158</v>
      </c>
      <c r="E37" s="21" t="s">
        <v>159</v>
      </c>
      <c r="F37" s="10" t="s">
        <v>103</v>
      </c>
      <c r="G37" s="13" t="s">
        <v>160</v>
      </c>
      <c r="H37" s="14">
        <v>780</v>
      </c>
      <c r="I37" s="14"/>
    </row>
    <row r="38" spans="1:9" hidden="1" x14ac:dyDescent="0.25">
      <c r="A38" s="12">
        <v>14</v>
      </c>
      <c r="B38" s="8"/>
      <c r="C38" s="10"/>
      <c r="D38" s="10" t="s">
        <v>93</v>
      </c>
      <c r="E38" s="21" t="s">
        <v>109</v>
      </c>
      <c r="F38" s="10" t="s">
        <v>103</v>
      </c>
      <c r="G38" s="13" t="s">
        <v>120</v>
      </c>
      <c r="H38" s="14">
        <v>49950</v>
      </c>
      <c r="I38" s="14"/>
    </row>
    <row r="39" spans="1:9" hidden="1" x14ac:dyDescent="0.25">
      <c r="A39" s="12">
        <v>15</v>
      </c>
      <c r="B39" s="8"/>
      <c r="C39" s="10"/>
      <c r="D39" s="10" t="s">
        <v>161</v>
      </c>
      <c r="E39" s="21" t="s">
        <v>162</v>
      </c>
      <c r="F39" s="10" t="s">
        <v>103</v>
      </c>
      <c r="G39" s="13" t="s">
        <v>157</v>
      </c>
      <c r="H39" s="14">
        <v>37500</v>
      </c>
      <c r="I39" s="14"/>
    </row>
    <row r="40" spans="1:9" hidden="1" x14ac:dyDescent="0.25">
      <c r="A40" s="12">
        <v>16</v>
      </c>
      <c r="B40" s="8"/>
      <c r="C40" s="10"/>
      <c r="D40" s="10" t="s">
        <v>94</v>
      </c>
      <c r="E40" s="21" t="s">
        <v>110</v>
      </c>
      <c r="F40" s="10" t="s">
        <v>103</v>
      </c>
      <c r="G40" s="13" t="s">
        <v>111</v>
      </c>
      <c r="H40" s="14">
        <v>49544</v>
      </c>
      <c r="I40" s="14"/>
    </row>
    <row r="41" spans="1:9" ht="13.5" hidden="1" customHeight="1" x14ac:dyDescent="0.25">
      <c r="A41" s="12">
        <v>17</v>
      </c>
      <c r="B41" s="8"/>
      <c r="C41" s="10"/>
      <c r="D41" s="10" t="s">
        <v>95</v>
      </c>
      <c r="E41" s="21" t="s">
        <v>112</v>
      </c>
      <c r="F41" s="10" t="s">
        <v>103</v>
      </c>
      <c r="G41" s="13" t="s">
        <v>113</v>
      </c>
      <c r="H41" s="14">
        <v>37000</v>
      </c>
      <c r="I41" s="14"/>
    </row>
    <row r="42" spans="1:9" hidden="1" x14ac:dyDescent="0.25">
      <c r="A42" s="12">
        <v>18</v>
      </c>
      <c r="B42" s="8"/>
      <c r="C42" s="10"/>
      <c r="D42" s="10" t="s">
        <v>96</v>
      </c>
      <c r="E42" s="21" t="s">
        <v>114</v>
      </c>
      <c r="F42" s="10" t="s">
        <v>103</v>
      </c>
      <c r="G42" s="13" t="s">
        <v>115</v>
      </c>
      <c r="H42" s="14">
        <v>20240</v>
      </c>
      <c r="I42" s="14"/>
    </row>
    <row r="43" spans="1:9" ht="28.5" hidden="1" customHeight="1" x14ac:dyDescent="0.25">
      <c r="A43" s="12">
        <v>19</v>
      </c>
      <c r="B43" s="8"/>
      <c r="C43" s="10"/>
      <c r="D43" s="10" t="s">
        <v>97</v>
      </c>
      <c r="E43" s="21" t="s">
        <v>47</v>
      </c>
      <c r="F43" s="10" t="s">
        <v>103</v>
      </c>
      <c r="G43" s="13" t="s">
        <v>122</v>
      </c>
      <c r="H43" s="14">
        <v>30288</v>
      </c>
      <c r="I43" s="14"/>
    </row>
    <row r="44" spans="1:9" hidden="1" x14ac:dyDescent="0.25">
      <c r="A44" s="12">
        <v>20</v>
      </c>
      <c r="B44" s="8"/>
      <c r="C44" s="10"/>
      <c r="D44" s="10" t="s">
        <v>98</v>
      </c>
      <c r="E44" s="21" t="s">
        <v>121</v>
      </c>
      <c r="F44" s="10" t="s">
        <v>103</v>
      </c>
      <c r="G44" s="13" t="s">
        <v>123</v>
      </c>
      <c r="H44" s="14">
        <v>49500</v>
      </c>
      <c r="I44" s="14"/>
    </row>
    <row r="45" spans="1:9" hidden="1" x14ac:dyDescent="0.25">
      <c r="A45" s="12">
        <v>21</v>
      </c>
      <c r="B45" s="8"/>
      <c r="C45" s="10"/>
      <c r="D45" s="10" t="s">
        <v>99</v>
      </c>
      <c r="E45" s="21" t="s">
        <v>15</v>
      </c>
      <c r="F45" s="10" t="s">
        <v>104</v>
      </c>
      <c r="G45" s="13" t="s">
        <v>42</v>
      </c>
      <c r="H45" s="14">
        <v>49500</v>
      </c>
      <c r="I45" s="14"/>
    </row>
    <row r="46" spans="1:9" hidden="1" x14ac:dyDescent="0.25">
      <c r="A46" s="12">
        <v>22</v>
      </c>
      <c r="B46" s="8"/>
      <c r="C46" s="10"/>
      <c r="D46" s="10" t="s">
        <v>163</v>
      </c>
      <c r="E46" s="21" t="s">
        <v>164</v>
      </c>
      <c r="F46" s="10" t="s">
        <v>165</v>
      </c>
      <c r="G46" s="13" t="s">
        <v>166</v>
      </c>
      <c r="H46" s="14">
        <v>41222</v>
      </c>
      <c r="I46" s="14"/>
    </row>
    <row r="47" spans="1:9" hidden="1" x14ac:dyDescent="0.25">
      <c r="A47" s="12">
        <v>23</v>
      </c>
      <c r="B47" s="8"/>
      <c r="C47" s="10"/>
      <c r="D47" s="10" t="s">
        <v>167</v>
      </c>
      <c r="E47" s="21" t="s">
        <v>168</v>
      </c>
      <c r="F47" s="10" t="s">
        <v>165</v>
      </c>
      <c r="G47" s="13" t="s">
        <v>169</v>
      </c>
      <c r="H47" s="14">
        <v>5200</v>
      </c>
      <c r="I47" s="14"/>
    </row>
    <row r="48" spans="1:9" ht="0.75" customHeight="1" x14ac:dyDescent="0.25">
      <c r="A48" s="12">
        <v>24</v>
      </c>
      <c r="B48" s="8"/>
      <c r="C48" s="10"/>
      <c r="D48" s="10" t="s">
        <v>107</v>
      </c>
      <c r="E48" s="21" t="s">
        <v>47</v>
      </c>
      <c r="F48" s="10" t="s">
        <v>106</v>
      </c>
      <c r="G48" s="13" t="s">
        <v>108</v>
      </c>
      <c r="H48" s="14">
        <v>2880</v>
      </c>
      <c r="I48" s="14"/>
    </row>
    <row r="49" spans="1:21" ht="18" customHeight="1" x14ac:dyDescent="0.25">
      <c r="A49" s="106" t="s">
        <v>18</v>
      </c>
      <c r="B49" s="107"/>
      <c r="C49" s="107"/>
      <c r="D49" s="107"/>
      <c r="E49" s="107"/>
      <c r="F49" s="107"/>
      <c r="G49" s="107"/>
      <c r="H49" s="108"/>
      <c r="I49" s="48">
        <f>SUM(I25:I48)</f>
        <v>0</v>
      </c>
      <c r="L49" s="65"/>
    </row>
    <row r="50" spans="1:21" ht="18.75" x14ac:dyDescent="0.25">
      <c r="A50" s="23"/>
      <c r="B50" s="24"/>
      <c r="C50" s="24"/>
      <c r="D50" s="24"/>
      <c r="E50" s="24"/>
      <c r="F50" s="24"/>
      <c r="G50" s="24"/>
      <c r="H50" s="24"/>
      <c r="I50" s="18"/>
    </row>
    <row r="51" spans="1:21" ht="13.5" customHeight="1" x14ac:dyDescent="0.25">
      <c r="A51" s="94" t="s">
        <v>19</v>
      </c>
      <c r="B51" s="95"/>
      <c r="C51" s="95"/>
      <c r="D51" s="95"/>
      <c r="E51" s="95"/>
      <c r="F51" s="95"/>
      <c r="G51" s="95"/>
      <c r="H51" s="95"/>
      <c r="I51" s="96"/>
    </row>
    <row r="52" spans="1:21" hidden="1" x14ac:dyDescent="0.25">
      <c r="A52" s="12">
        <v>1</v>
      </c>
      <c r="B52" s="8"/>
      <c r="C52" s="11"/>
      <c r="D52" s="12" t="s">
        <v>20</v>
      </c>
      <c r="E52" s="11" t="s">
        <v>54</v>
      </c>
      <c r="F52" s="12" t="s">
        <v>21</v>
      </c>
      <c r="G52" s="12"/>
      <c r="H52" s="25">
        <v>7920</v>
      </c>
      <c r="I52" s="14"/>
    </row>
    <row r="53" spans="1:21" hidden="1" x14ac:dyDescent="0.25">
      <c r="A53" s="12">
        <v>2</v>
      </c>
      <c r="B53" s="8"/>
      <c r="C53" s="11"/>
      <c r="D53" s="12" t="s">
        <v>65</v>
      </c>
      <c r="E53" s="11" t="s">
        <v>66</v>
      </c>
      <c r="F53" s="12" t="s">
        <v>67</v>
      </c>
      <c r="G53" s="12"/>
      <c r="H53" s="25">
        <v>11820</v>
      </c>
      <c r="I53" s="14"/>
    </row>
    <row r="54" spans="1:21" ht="28.5" hidden="1" customHeight="1" x14ac:dyDescent="0.25">
      <c r="A54" s="12">
        <v>3</v>
      </c>
      <c r="B54" s="8"/>
      <c r="C54" s="11"/>
      <c r="D54" s="12" t="s">
        <v>180</v>
      </c>
      <c r="E54" s="11" t="s">
        <v>181</v>
      </c>
      <c r="F54" s="12" t="s">
        <v>182</v>
      </c>
      <c r="G54" s="12"/>
      <c r="H54" s="25">
        <v>2330</v>
      </c>
      <c r="I54" s="14"/>
    </row>
    <row r="55" spans="1:21" ht="28.5" hidden="1" customHeight="1" x14ac:dyDescent="0.25">
      <c r="A55" s="12"/>
      <c r="B55" s="8"/>
      <c r="C55" s="11"/>
      <c r="D55" s="54" t="s">
        <v>184</v>
      </c>
      <c r="E55" s="53" t="s">
        <v>183</v>
      </c>
      <c r="F55" s="55" t="s">
        <v>79</v>
      </c>
      <c r="G55" s="53"/>
      <c r="H55" s="53">
        <v>3098.4</v>
      </c>
      <c r="I55" s="56"/>
    </row>
    <row r="56" spans="1:21" ht="27.75" customHeight="1" x14ac:dyDescent="0.25">
      <c r="A56" s="12"/>
      <c r="B56" s="8"/>
      <c r="C56" s="11"/>
      <c r="D56" s="12" t="s">
        <v>187</v>
      </c>
      <c r="E56" s="11" t="s">
        <v>188</v>
      </c>
      <c r="F56" s="12"/>
      <c r="G56" s="12"/>
      <c r="H56" s="25">
        <v>1159.73</v>
      </c>
      <c r="I56" s="14">
        <v>1159.73</v>
      </c>
    </row>
    <row r="57" spans="1:21" ht="15" hidden="1" customHeight="1" x14ac:dyDescent="0.25">
      <c r="A57" s="12">
        <v>4</v>
      </c>
      <c r="B57" s="8"/>
      <c r="C57" s="10"/>
      <c r="D57" s="12" t="s">
        <v>186</v>
      </c>
      <c r="E57" s="11" t="s">
        <v>72</v>
      </c>
      <c r="F57" s="12" t="s">
        <v>73</v>
      </c>
      <c r="G57" s="12"/>
      <c r="H57" s="25">
        <v>7800</v>
      </c>
      <c r="I57" s="14"/>
    </row>
    <row r="58" spans="1:21" s="46" customFormat="1" ht="18" customHeight="1" x14ac:dyDescent="0.2">
      <c r="A58" s="26"/>
      <c r="B58" s="41"/>
      <c r="C58" s="42"/>
      <c r="D58" s="43"/>
      <c r="E58" s="44"/>
      <c r="F58" s="43"/>
      <c r="G58" s="43"/>
      <c r="H58" s="45"/>
      <c r="I58" s="47">
        <f>SUM(I52:I57)</f>
        <v>1159.73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6" customFormat="1" ht="13.5" customHeight="1" x14ac:dyDescent="0.2">
      <c r="A59" s="109" t="s">
        <v>55</v>
      </c>
      <c r="B59" s="110"/>
      <c r="C59" s="110"/>
      <c r="D59" s="110"/>
      <c r="E59" s="110"/>
      <c r="F59" s="110"/>
      <c r="G59" s="110"/>
      <c r="H59" s="111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46" customFormat="1" ht="1.5" hidden="1" customHeight="1" x14ac:dyDescent="0.2">
      <c r="A60" s="12">
        <v>1</v>
      </c>
      <c r="B60" s="8"/>
      <c r="C60" s="21"/>
      <c r="D60" s="12" t="s">
        <v>63</v>
      </c>
      <c r="E60" s="50" t="s">
        <v>58</v>
      </c>
      <c r="F60" s="49" t="s">
        <v>59</v>
      </c>
      <c r="G60" s="12"/>
      <c r="H60" s="25">
        <v>5400</v>
      </c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46" customFormat="1" ht="18" hidden="1" customHeight="1" x14ac:dyDescent="0.2">
      <c r="A61" s="12">
        <v>3</v>
      </c>
      <c r="B61" s="8"/>
      <c r="C61" s="21"/>
      <c r="D61" s="12" t="s">
        <v>64</v>
      </c>
      <c r="E61" s="50" t="s">
        <v>56</v>
      </c>
      <c r="F61" s="49" t="s">
        <v>57</v>
      </c>
      <c r="G61" s="12"/>
      <c r="H61" s="25">
        <v>10212</v>
      </c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46" customFormat="1" ht="18" customHeight="1" x14ac:dyDescent="0.2">
      <c r="A62" s="26"/>
      <c r="B62" s="41"/>
      <c r="C62" s="42"/>
      <c r="D62" s="43"/>
      <c r="E62" s="44"/>
      <c r="F62" s="43"/>
      <c r="G62" s="43"/>
      <c r="H62" s="45"/>
      <c r="I62" s="47">
        <f>SUM(I60:I61)</f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2">
        <v>8</v>
      </c>
      <c r="B63" s="8"/>
      <c r="C63" s="21"/>
      <c r="D63" s="12"/>
      <c r="E63" s="11"/>
      <c r="F63" s="12"/>
      <c r="G63" s="12"/>
      <c r="H63" s="25"/>
      <c r="I63" s="14"/>
    </row>
    <row r="64" spans="1:21" ht="15" customHeight="1" x14ac:dyDescent="0.25">
      <c r="A64" s="106" t="s">
        <v>22</v>
      </c>
      <c r="B64" s="107"/>
      <c r="C64" s="107"/>
      <c r="D64" s="107"/>
      <c r="E64" s="107"/>
      <c r="F64" s="107"/>
      <c r="G64" s="107"/>
      <c r="H64" s="108"/>
      <c r="I64" s="22">
        <f>I58+I62</f>
        <v>1159.73</v>
      </c>
    </row>
    <row r="65" spans="1:9" ht="18.75" x14ac:dyDescent="0.25">
      <c r="A65" s="23"/>
      <c r="B65" s="27"/>
      <c r="C65" s="27"/>
      <c r="D65" s="27"/>
      <c r="E65" s="27"/>
      <c r="F65" s="27"/>
      <c r="G65" s="27"/>
      <c r="H65" s="27"/>
      <c r="I65" s="18"/>
    </row>
    <row r="66" spans="1:9" ht="15.75" x14ac:dyDescent="0.25">
      <c r="A66" s="94" t="s">
        <v>23</v>
      </c>
      <c r="B66" s="95"/>
      <c r="C66" s="95"/>
      <c r="D66" s="95"/>
      <c r="E66" s="95"/>
      <c r="F66" s="95"/>
      <c r="G66" s="95"/>
      <c r="H66" s="95"/>
      <c r="I66" s="96"/>
    </row>
    <row r="67" spans="1:9" ht="15.75" x14ac:dyDescent="0.25">
      <c r="A67" s="28">
        <v>1</v>
      </c>
      <c r="B67" s="29"/>
      <c r="C67" s="30"/>
      <c r="D67" s="10"/>
      <c r="E67" s="11"/>
      <c r="F67" s="12"/>
      <c r="G67" s="13"/>
      <c r="H67" s="14"/>
      <c r="I67" s="14"/>
    </row>
    <row r="68" spans="1:9" ht="15.75" x14ac:dyDescent="0.25">
      <c r="A68" s="28">
        <v>2</v>
      </c>
      <c r="B68" s="29"/>
      <c r="C68" s="30"/>
      <c r="D68" s="10"/>
      <c r="E68" s="11"/>
      <c r="F68" s="12"/>
      <c r="G68" s="13"/>
      <c r="H68" s="14"/>
      <c r="I68" s="14"/>
    </row>
    <row r="69" spans="1:9" ht="15.75" x14ac:dyDescent="0.25">
      <c r="A69" s="7">
        <v>3</v>
      </c>
      <c r="B69" s="8"/>
      <c r="C69" s="12"/>
      <c r="D69" s="10"/>
      <c r="E69" s="11"/>
      <c r="F69" s="12"/>
      <c r="G69" s="13"/>
      <c r="H69" s="14"/>
      <c r="I69" s="14"/>
    </row>
    <row r="70" spans="1:9" x14ac:dyDescent="0.25">
      <c r="A70" s="12">
        <v>4</v>
      </c>
      <c r="B70" s="8"/>
      <c r="C70" s="10"/>
      <c r="D70" s="12"/>
      <c r="E70" s="11"/>
      <c r="F70" s="12"/>
      <c r="G70" s="12"/>
      <c r="H70" s="25"/>
      <c r="I70" s="14"/>
    </row>
    <row r="71" spans="1:9" x14ac:dyDescent="0.25">
      <c r="A71" s="12">
        <v>5</v>
      </c>
      <c r="B71" s="8"/>
      <c r="C71" s="10"/>
      <c r="D71" s="12"/>
      <c r="E71" s="11"/>
      <c r="F71" s="12"/>
      <c r="G71" s="12"/>
      <c r="H71" s="25"/>
      <c r="I71" s="14"/>
    </row>
    <row r="72" spans="1:9" ht="18" customHeight="1" x14ac:dyDescent="0.25">
      <c r="A72" s="106" t="s">
        <v>24</v>
      </c>
      <c r="B72" s="107"/>
      <c r="C72" s="107"/>
      <c r="D72" s="107"/>
      <c r="E72" s="107"/>
      <c r="F72" s="107"/>
      <c r="G72" s="107"/>
      <c r="H72" s="108"/>
      <c r="I72" s="22">
        <f>SUM(A72:H72)</f>
        <v>0</v>
      </c>
    </row>
    <row r="73" spans="1:9" ht="18.75" x14ac:dyDescent="0.25">
      <c r="A73" s="23"/>
      <c r="B73" s="20"/>
      <c r="C73" s="20"/>
      <c r="D73" s="20"/>
      <c r="E73" s="20"/>
      <c r="F73" s="20"/>
      <c r="G73" s="20"/>
      <c r="H73" s="20"/>
      <c r="I73" s="18"/>
    </row>
    <row r="74" spans="1:9" ht="15.75" x14ac:dyDescent="0.25">
      <c r="A74" s="94" t="s">
        <v>25</v>
      </c>
      <c r="B74" s="95"/>
      <c r="C74" s="95"/>
      <c r="D74" s="95"/>
      <c r="E74" s="95"/>
      <c r="F74" s="95"/>
      <c r="G74" s="95"/>
      <c r="H74" s="95"/>
      <c r="I74" s="96"/>
    </row>
    <row r="75" spans="1:9" ht="15.75" x14ac:dyDescent="0.25">
      <c r="A75" s="31">
        <v>1</v>
      </c>
      <c r="B75" s="31"/>
      <c r="C75" s="31"/>
      <c r="D75" s="31" t="s">
        <v>140</v>
      </c>
      <c r="E75" s="59" t="s">
        <v>141</v>
      </c>
      <c r="F75" s="31" t="s">
        <v>142</v>
      </c>
      <c r="G75" s="13" t="s">
        <v>143</v>
      </c>
      <c r="H75" s="9">
        <v>38574</v>
      </c>
      <c r="I75" s="60">
        <v>6600.44</v>
      </c>
    </row>
    <row r="76" spans="1:9" ht="15.75" x14ac:dyDescent="0.25">
      <c r="A76" s="31">
        <v>2</v>
      </c>
      <c r="B76" s="31"/>
      <c r="C76" s="31"/>
      <c r="D76" s="31"/>
      <c r="E76" s="31"/>
      <c r="F76" s="31"/>
      <c r="G76" s="31"/>
      <c r="H76" s="31"/>
      <c r="I76" s="32"/>
    </row>
    <row r="77" spans="1:9" ht="15.75" x14ac:dyDescent="0.25">
      <c r="A77" s="97" t="s">
        <v>26</v>
      </c>
      <c r="B77" s="98"/>
      <c r="C77" s="98"/>
      <c r="D77" s="98"/>
      <c r="E77" s="98"/>
      <c r="F77" s="98"/>
      <c r="G77" s="98"/>
      <c r="H77" s="99"/>
      <c r="I77" s="33">
        <f>I75</f>
        <v>6600.44</v>
      </c>
    </row>
    <row r="78" spans="1:9" ht="15.75" x14ac:dyDescent="0.25">
      <c r="A78" s="34"/>
      <c r="B78" s="27"/>
      <c r="C78" s="27"/>
      <c r="D78" s="27"/>
      <c r="E78" s="27"/>
      <c r="F78" s="27"/>
      <c r="G78" s="27"/>
      <c r="H78" s="27"/>
      <c r="I78" s="35"/>
    </row>
    <row r="79" spans="1:9" ht="15.75" x14ac:dyDescent="0.25">
      <c r="A79" s="94" t="s">
        <v>27</v>
      </c>
      <c r="B79" s="95"/>
      <c r="C79" s="95"/>
      <c r="D79" s="95"/>
      <c r="E79" s="95"/>
      <c r="F79" s="95"/>
      <c r="G79" s="95"/>
      <c r="H79" s="95"/>
      <c r="I79" s="96"/>
    </row>
    <row r="80" spans="1:9" ht="32.25" hidden="1" customHeight="1" x14ac:dyDescent="0.25">
      <c r="A80" s="31">
        <v>1</v>
      </c>
      <c r="B80" s="32"/>
      <c r="C80" s="32"/>
      <c r="D80" s="32" t="s">
        <v>150</v>
      </c>
      <c r="E80" s="32" t="s">
        <v>149</v>
      </c>
      <c r="F80" s="61" t="s">
        <v>148</v>
      </c>
      <c r="G80" s="32"/>
      <c r="H80" s="60">
        <v>48560</v>
      </c>
      <c r="I80" s="60"/>
    </row>
    <row r="81" spans="1:9" ht="32.25" hidden="1" customHeight="1" x14ac:dyDescent="0.25">
      <c r="A81" s="31">
        <v>1</v>
      </c>
      <c r="B81" s="32"/>
      <c r="C81" s="32"/>
      <c r="D81" s="32" t="s">
        <v>170</v>
      </c>
      <c r="E81" s="32" t="s">
        <v>153</v>
      </c>
      <c r="F81" s="61" t="s">
        <v>171</v>
      </c>
      <c r="G81" s="32"/>
      <c r="H81" s="60">
        <v>35114.400000000001</v>
      </c>
      <c r="I81" s="60"/>
    </row>
    <row r="82" spans="1:9" ht="30" x14ac:dyDescent="0.25">
      <c r="A82" s="31">
        <v>2</v>
      </c>
      <c r="B82" s="32"/>
      <c r="C82" s="32"/>
      <c r="D82" s="32" t="s">
        <v>152</v>
      </c>
      <c r="E82" s="32" t="s">
        <v>153</v>
      </c>
      <c r="F82" s="61" t="s">
        <v>151</v>
      </c>
      <c r="G82" s="32"/>
      <c r="H82" s="32">
        <v>139325.6</v>
      </c>
      <c r="I82" s="60">
        <v>10766</v>
      </c>
    </row>
    <row r="83" spans="1:9" ht="15.75" x14ac:dyDescent="0.25">
      <c r="A83" s="97" t="s">
        <v>28</v>
      </c>
      <c r="B83" s="98"/>
      <c r="C83" s="98"/>
      <c r="D83" s="98"/>
      <c r="E83" s="98"/>
      <c r="F83" s="98"/>
      <c r="G83" s="98"/>
      <c r="H83" s="99"/>
      <c r="I83" s="33">
        <f>SUM(I80:I82)</f>
        <v>10766</v>
      </c>
    </row>
    <row r="84" spans="1:9" ht="15.75" x14ac:dyDescent="0.25">
      <c r="A84" s="34"/>
      <c r="B84" s="27"/>
      <c r="C84" s="27"/>
      <c r="D84" s="27"/>
      <c r="E84" s="27"/>
      <c r="F84" s="27"/>
      <c r="G84" s="27"/>
      <c r="H84" s="27"/>
      <c r="I84" s="35"/>
    </row>
    <row r="85" spans="1:9" ht="15.75" x14ac:dyDescent="0.25">
      <c r="A85" s="94" t="s">
        <v>29</v>
      </c>
      <c r="B85" s="95"/>
      <c r="C85" s="95"/>
      <c r="D85" s="95"/>
      <c r="E85" s="95"/>
      <c r="F85" s="95"/>
      <c r="G85" s="95"/>
      <c r="H85" s="95"/>
      <c r="I85" s="96"/>
    </row>
    <row r="86" spans="1:9" ht="69" customHeight="1" x14ac:dyDescent="0.25">
      <c r="A86" s="31">
        <v>1</v>
      </c>
      <c r="B86" s="32"/>
      <c r="C86" s="32"/>
      <c r="D86" s="52" t="s">
        <v>76</v>
      </c>
      <c r="E86" s="53" t="s">
        <v>77</v>
      </c>
      <c r="F86" s="52" t="s">
        <v>78</v>
      </c>
      <c r="G86" s="53"/>
      <c r="H86" s="53">
        <v>382687.26</v>
      </c>
      <c r="I86" s="56"/>
    </row>
    <row r="87" spans="1:9" ht="60" x14ac:dyDescent="0.25">
      <c r="A87" s="31">
        <v>2</v>
      </c>
      <c r="B87" s="32"/>
      <c r="C87" s="32"/>
      <c r="D87" s="54" t="s">
        <v>80</v>
      </c>
      <c r="E87" s="53" t="s">
        <v>81</v>
      </c>
      <c r="F87" s="55" t="s">
        <v>79</v>
      </c>
      <c r="G87" s="53"/>
      <c r="H87" s="53">
        <v>36624.33</v>
      </c>
      <c r="I87" s="56">
        <v>3052.03</v>
      </c>
    </row>
    <row r="88" spans="1:9" ht="15.75" x14ac:dyDescent="0.25">
      <c r="A88" s="97" t="s">
        <v>30</v>
      </c>
      <c r="B88" s="98"/>
      <c r="C88" s="98"/>
      <c r="D88" s="98"/>
      <c r="E88" s="98"/>
      <c r="F88" s="98"/>
      <c r="G88" s="98"/>
      <c r="H88" s="99"/>
      <c r="I88" s="33">
        <f>SUM(I86:I87)</f>
        <v>3052.03</v>
      </c>
    </row>
    <row r="89" spans="1:9" ht="15.75" x14ac:dyDescent="0.25">
      <c r="A89" s="34"/>
      <c r="B89" s="27"/>
      <c r="C89" s="27"/>
      <c r="D89" s="27"/>
      <c r="E89" s="27"/>
      <c r="F89" s="27"/>
      <c r="G89" s="27"/>
      <c r="H89" s="27"/>
      <c r="I89" s="35"/>
    </row>
    <row r="90" spans="1:9" ht="15" customHeight="1" x14ac:dyDescent="0.25">
      <c r="A90" s="94" t="s">
        <v>31</v>
      </c>
      <c r="B90" s="95"/>
      <c r="C90" s="95"/>
      <c r="D90" s="95"/>
      <c r="E90" s="95"/>
      <c r="F90" s="95"/>
      <c r="G90" s="95"/>
      <c r="H90" s="95"/>
      <c r="I90" s="96"/>
    </row>
    <row r="91" spans="1:9" ht="15.75" hidden="1" x14ac:dyDescent="0.25">
      <c r="A91" s="31">
        <v>1</v>
      </c>
      <c r="B91" s="36"/>
      <c r="C91" s="36"/>
      <c r="D91" s="36" t="s">
        <v>74</v>
      </c>
      <c r="E91" s="36" t="s">
        <v>32</v>
      </c>
      <c r="F91" s="36" t="s">
        <v>33</v>
      </c>
      <c r="G91" s="36"/>
      <c r="H91" s="36">
        <v>9183.6</v>
      </c>
      <c r="I91" s="37"/>
    </row>
    <row r="92" spans="1:9" ht="15.75" x14ac:dyDescent="0.25">
      <c r="A92" s="31">
        <v>2</v>
      </c>
      <c r="B92" s="36"/>
      <c r="C92" s="36"/>
      <c r="D92" s="36"/>
      <c r="E92" s="36"/>
      <c r="F92" s="36"/>
      <c r="G92" s="36"/>
      <c r="H92" s="36"/>
      <c r="I92" s="37"/>
    </row>
    <row r="93" spans="1:9" ht="15.75" x14ac:dyDescent="0.25">
      <c r="A93" s="97" t="s">
        <v>34</v>
      </c>
      <c r="B93" s="98"/>
      <c r="C93" s="98"/>
      <c r="D93" s="98"/>
      <c r="E93" s="98"/>
      <c r="F93" s="98"/>
      <c r="G93" s="98"/>
      <c r="H93" s="99"/>
      <c r="I93" s="33">
        <f>SUM(I91)</f>
        <v>0</v>
      </c>
    </row>
    <row r="94" spans="1:9" ht="15.75" x14ac:dyDescent="0.25">
      <c r="A94" s="34"/>
      <c r="B94" s="27"/>
      <c r="C94" s="27"/>
      <c r="D94" s="27"/>
      <c r="E94" s="27"/>
      <c r="F94" s="27"/>
      <c r="G94" s="27"/>
      <c r="H94" s="27"/>
      <c r="I94" s="35"/>
    </row>
    <row r="95" spans="1:9" ht="15.75" x14ac:dyDescent="0.25">
      <c r="A95" s="94" t="s">
        <v>35</v>
      </c>
      <c r="B95" s="95"/>
      <c r="C95" s="95"/>
      <c r="D95" s="95"/>
      <c r="E95" s="95"/>
      <c r="F95" s="95"/>
      <c r="G95" s="95"/>
      <c r="H95" s="95"/>
      <c r="I95" s="96"/>
    </row>
    <row r="96" spans="1:9" x14ac:dyDescent="0.25">
      <c r="A96" s="32">
        <v>1</v>
      </c>
      <c r="B96" s="36"/>
      <c r="C96" s="36"/>
      <c r="D96" s="36"/>
      <c r="E96" s="36"/>
      <c r="F96" s="36"/>
      <c r="G96" s="36"/>
      <c r="H96" s="36"/>
      <c r="I96" s="37"/>
    </row>
    <row r="97" spans="1:9" x14ac:dyDescent="0.25">
      <c r="A97" s="32">
        <v>2</v>
      </c>
      <c r="B97" s="36"/>
      <c r="C97" s="36"/>
      <c r="D97" s="36"/>
      <c r="E97" s="36"/>
      <c r="F97" s="36"/>
      <c r="G97" s="36"/>
      <c r="H97" s="36"/>
      <c r="I97" s="37"/>
    </row>
    <row r="98" spans="1:9" ht="15.75" x14ac:dyDescent="0.25">
      <c r="A98" s="97" t="s">
        <v>36</v>
      </c>
      <c r="B98" s="98"/>
      <c r="C98" s="98"/>
      <c r="D98" s="98"/>
      <c r="E98" s="98"/>
      <c r="F98" s="98"/>
      <c r="G98" s="98"/>
      <c r="H98" s="99"/>
      <c r="I98" s="38">
        <f>SUM(I96)</f>
        <v>0</v>
      </c>
    </row>
    <row r="99" spans="1:9" ht="15.75" x14ac:dyDescent="0.25">
      <c r="A99" s="94" t="s">
        <v>278</v>
      </c>
      <c r="B99" s="100"/>
      <c r="C99" s="100"/>
      <c r="D99" s="100"/>
      <c r="E99" s="100"/>
      <c r="F99" s="100"/>
      <c r="G99" s="100"/>
      <c r="H99" s="100"/>
      <c r="I99" s="101"/>
    </row>
    <row r="100" spans="1:9" x14ac:dyDescent="0.25">
      <c r="A100" s="32">
        <v>1</v>
      </c>
      <c r="B100" s="36"/>
      <c r="C100" s="36"/>
      <c r="D100" s="80">
        <v>2111</v>
      </c>
      <c r="E100" s="81" t="s">
        <v>279</v>
      </c>
      <c r="F100" s="81"/>
      <c r="G100" s="36"/>
      <c r="H100" s="36"/>
      <c r="I100" s="82">
        <v>348472.13</v>
      </c>
    </row>
    <row r="101" spans="1:9" x14ac:dyDescent="0.25">
      <c r="A101" s="32">
        <v>2</v>
      </c>
      <c r="B101" s="36"/>
      <c r="C101" s="36"/>
      <c r="D101" s="80">
        <v>2120</v>
      </c>
      <c r="E101" s="81" t="s">
        <v>280</v>
      </c>
      <c r="F101" s="36"/>
      <c r="G101" s="36"/>
      <c r="H101" s="36"/>
      <c r="I101" s="82">
        <v>75886.517800000001</v>
      </c>
    </row>
    <row r="102" spans="1:9" ht="15" customHeight="1" x14ac:dyDescent="0.25">
      <c r="A102" s="83"/>
      <c r="B102" s="84"/>
      <c r="C102" s="84"/>
      <c r="D102" s="85"/>
      <c r="E102" s="86"/>
      <c r="F102" s="84"/>
      <c r="G102" s="84"/>
      <c r="H102" s="87"/>
      <c r="I102" s="82"/>
    </row>
    <row r="103" spans="1:9" x14ac:dyDescent="0.25">
      <c r="A103" s="102" t="s">
        <v>281</v>
      </c>
      <c r="B103" s="103"/>
      <c r="C103" s="103"/>
      <c r="D103" s="103"/>
      <c r="E103" s="103"/>
      <c r="F103" s="103"/>
      <c r="G103" s="103"/>
      <c r="H103" s="104"/>
      <c r="I103" s="82">
        <f>I101+I100+I93+I88+I83+I77+I64</f>
        <v>445936.84780000005</v>
      </c>
    </row>
    <row r="104" spans="1:9" x14ac:dyDescent="0.25">
      <c r="A104" s="1"/>
      <c r="B104" s="88"/>
      <c r="C104" s="88"/>
      <c r="D104" s="88"/>
      <c r="E104" s="88"/>
      <c r="F104" s="88"/>
      <c r="G104" s="88"/>
      <c r="H104" s="88"/>
      <c r="I104" s="88"/>
    </row>
    <row r="105" spans="1:9" ht="18.75" x14ac:dyDescent="0.3">
      <c r="A105" s="1"/>
      <c r="B105" s="89"/>
      <c r="C105" s="39"/>
      <c r="D105" s="40"/>
      <c r="E105" s="90" t="s">
        <v>282</v>
      </c>
      <c r="F105" s="90"/>
      <c r="G105" s="90"/>
      <c r="H105" s="105" t="s">
        <v>283</v>
      </c>
      <c r="I105" s="105"/>
    </row>
  </sheetData>
  <mergeCells count="26">
    <mergeCell ref="A22:H22"/>
    <mergeCell ref="A3:I3"/>
    <mergeCell ref="A5:I5"/>
    <mergeCell ref="A9:I9"/>
    <mergeCell ref="A16:H16"/>
    <mergeCell ref="A18:I18"/>
    <mergeCell ref="A85:I85"/>
    <mergeCell ref="A24:I24"/>
    <mergeCell ref="A49:H49"/>
    <mergeCell ref="A51:I51"/>
    <mergeCell ref="A59:H59"/>
    <mergeCell ref="A64:H64"/>
    <mergeCell ref="A66:I66"/>
    <mergeCell ref="A72:H72"/>
    <mergeCell ref="A74:I74"/>
    <mergeCell ref="A77:H77"/>
    <mergeCell ref="A79:I79"/>
    <mergeCell ref="A83:H83"/>
    <mergeCell ref="A103:H103"/>
    <mergeCell ref="H105:I105"/>
    <mergeCell ref="A88:H88"/>
    <mergeCell ref="A90:I90"/>
    <mergeCell ref="A93:H93"/>
    <mergeCell ref="A95:I95"/>
    <mergeCell ref="A98:H98"/>
    <mergeCell ref="A99:I9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11"/>
  <sheetViews>
    <sheetView topLeftCell="A87" workbookViewId="0">
      <selection activeCell="C111" sqref="C111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189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66"/>
      <c r="B6" s="66"/>
      <c r="C6" s="66"/>
      <c r="D6" s="66"/>
      <c r="E6" s="66"/>
      <c r="F6" s="66"/>
      <c r="G6" s="66"/>
      <c r="H6" s="66"/>
      <c r="I6" s="66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6.7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28.5" customHeight="1" x14ac:dyDescent="0.25">
      <c r="A10" s="7">
        <v>1</v>
      </c>
      <c r="B10" s="8"/>
      <c r="C10" s="9"/>
      <c r="D10" s="10" t="s">
        <v>190</v>
      </c>
      <c r="E10" s="11" t="s">
        <v>40</v>
      </c>
      <c r="F10" s="12" t="s">
        <v>41</v>
      </c>
      <c r="G10" s="13"/>
      <c r="H10" s="14">
        <v>6922.6</v>
      </c>
      <c r="I10" s="14">
        <v>6922.6</v>
      </c>
    </row>
    <row r="11" spans="1:9" ht="2.25" customHeight="1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hidden="1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hidden="1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hidden="1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hidden="1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6922.6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ht="2.25" customHeight="1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hidden="1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hidden="1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" customHeight="1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34.5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>
        <f>6909.84+4694.4</f>
        <v>11604.24</v>
      </c>
    </row>
    <row r="26" spans="1:9" ht="16.5" customHeight="1" x14ac:dyDescent="0.25">
      <c r="A26" s="12">
        <v>2</v>
      </c>
      <c r="B26" s="8"/>
      <c r="C26" s="10"/>
      <c r="D26" s="10" t="s">
        <v>84</v>
      </c>
      <c r="E26" s="21" t="s">
        <v>49</v>
      </c>
      <c r="F26" s="10" t="s">
        <v>101</v>
      </c>
      <c r="G26" s="13" t="s">
        <v>179</v>
      </c>
      <c r="H26" s="14">
        <v>3057</v>
      </c>
      <c r="I26" s="14">
        <v>2257.6999999999998</v>
      </c>
    </row>
    <row r="27" spans="1:9" ht="14.25" customHeight="1" x14ac:dyDescent="0.25">
      <c r="A27" s="12">
        <v>3</v>
      </c>
      <c r="B27" s="8"/>
      <c r="C27" s="10"/>
      <c r="D27" s="10" t="s">
        <v>191</v>
      </c>
      <c r="E27" s="21" t="s">
        <v>49</v>
      </c>
      <c r="F27" s="10" t="s">
        <v>101</v>
      </c>
      <c r="G27" s="13" t="s">
        <v>192</v>
      </c>
      <c r="H27" s="14">
        <v>6316.4</v>
      </c>
      <c r="I27" s="14">
        <f>548+5768.4</f>
        <v>6316.4</v>
      </c>
    </row>
    <row r="28" spans="1:9" ht="1.5" customHeight="1" x14ac:dyDescent="0.25">
      <c r="A28" s="12">
        <v>4</v>
      </c>
      <c r="B28" s="8"/>
      <c r="C28" s="10"/>
      <c r="D28" s="10" t="s">
        <v>85</v>
      </c>
      <c r="E28" s="21" t="s">
        <v>49</v>
      </c>
      <c r="F28" s="10" t="s">
        <v>101</v>
      </c>
      <c r="G28" s="13"/>
      <c r="H28" s="14">
        <v>5445</v>
      </c>
      <c r="I28" s="14"/>
    </row>
    <row r="29" spans="1:9" ht="24.75" customHeight="1" x14ac:dyDescent="0.25">
      <c r="A29" s="12">
        <v>8</v>
      </c>
      <c r="B29" s="8"/>
      <c r="C29" s="10"/>
      <c r="D29" s="10" t="s">
        <v>207</v>
      </c>
      <c r="E29" s="21" t="s">
        <v>47</v>
      </c>
      <c r="F29" s="10" t="s">
        <v>46</v>
      </c>
      <c r="G29" s="13" t="s">
        <v>48</v>
      </c>
      <c r="H29" s="14">
        <v>3180</v>
      </c>
      <c r="I29" s="14">
        <f>666*2</f>
        <v>1332</v>
      </c>
    </row>
    <row r="30" spans="1:9" ht="14.25" customHeight="1" x14ac:dyDescent="0.25">
      <c r="A30" s="12">
        <v>5</v>
      </c>
      <c r="B30" s="8"/>
      <c r="C30" s="10"/>
      <c r="D30" s="10" t="s">
        <v>86</v>
      </c>
      <c r="E30" s="21" t="s">
        <v>75</v>
      </c>
      <c r="F30" s="10" t="s">
        <v>102</v>
      </c>
      <c r="G30" s="13" t="s">
        <v>116</v>
      </c>
      <c r="H30" s="14">
        <v>110000</v>
      </c>
      <c r="I30" s="14">
        <f>19306.35+767.64</f>
        <v>20073.989999999998</v>
      </c>
    </row>
    <row r="31" spans="1:9" ht="1.5" customHeight="1" x14ac:dyDescent="0.25">
      <c r="A31" s="12">
        <v>9</v>
      </c>
      <c r="B31" s="8"/>
      <c r="C31" s="10"/>
      <c r="D31" s="10" t="s">
        <v>90</v>
      </c>
      <c r="E31" s="21" t="s">
        <v>130</v>
      </c>
      <c r="F31" s="10" t="s">
        <v>103</v>
      </c>
      <c r="G31" s="13" t="s">
        <v>131</v>
      </c>
      <c r="H31" s="14">
        <v>9000</v>
      </c>
      <c r="I31" s="14"/>
    </row>
    <row r="32" spans="1:9" hidden="1" x14ac:dyDescent="0.25">
      <c r="A32" s="12">
        <v>10</v>
      </c>
      <c r="B32" s="8"/>
      <c r="C32" s="10"/>
      <c r="D32" s="10" t="s">
        <v>91</v>
      </c>
      <c r="E32" s="21" t="s">
        <v>134</v>
      </c>
      <c r="F32" s="10" t="s">
        <v>103</v>
      </c>
      <c r="G32" s="13" t="s">
        <v>132</v>
      </c>
      <c r="H32" s="14">
        <v>2944.5</v>
      </c>
      <c r="I32" s="14"/>
    </row>
    <row r="33" spans="1:9" ht="30" x14ac:dyDescent="0.25">
      <c r="A33" s="12">
        <v>11</v>
      </c>
      <c r="B33" s="8"/>
      <c r="C33" s="10"/>
      <c r="D33" s="10" t="s">
        <v>177</v>
      </c>
      <c r="E33" s="21" t="s">
        <v>133</v>
      </c>
      <c r="F33" s="10" t="s">
        <v>103</v>
      </c>
      <c r="G33" s="13" t="s">
        <v>178</v>
      </c>
      <c r="H33" s="14">
        <v>44740</v>
      </c>
      <c r="I33" s="14">
        <f>4256.2+4554.8+5358.2+3082.3</f>
        <v>17251.5</v>
      </c>
    </row>
    <row r="34" spans="1:9" x14ac:dyDescent="0.25">
      <c r="A34" s="12">
        <v>14</v>
      </c>
      <c r="B34" s="8"/>
      <c r="C34" s="10"/>
      <c r="D34" s="10" t="s">
        <v>93</v>
      </c>
      <c r="E34" s="21" t="s">
        <v>109</v>
      </c>
      <c r="F34" s="10" t="s">
        <v>103</v>
      </c>
      <c r="G34" s="13" t="s">
        <v>120</v>
      </c>
      <c r="H34" s="14">
        <v>49950</v>
      </c>
      <c r="I34" s="14">
        <f>1770+2212.5+2360</f>
        <v>6342.5</v>
      </c>
    </row>
    <row r="35" spans="1:9" ht="28.5" customHeight="1" x14ac:dyDescent="0.25">
      <c r="A35" s="12">
        <v>19</v>
      </c>
      <c r="B35" s="8"/>
      <c r="C35" s="10"/>
      <c r="D35" s="10" t="s">
        <v>97</v>
      </c>
      <c r="E35" s="21" t="s">
        <v>47</v>
      </c>
      <c r="F35" s="10" t="s">
        <v>103</v>
      </c>
      <c r="G35" s="13" t="s">
        <v>122</v>
      </c>
      <c r="H35" s="14">
        <v>30288</v>
      </c>
      <c r="I35" s="14">
        <f>450+1498+2670</f>
        <v>4618</v>
      </c>
    </row>
    <row r="36" spans="1:9" x14ac:dyDescent="0.25">
      <c r="A36" s="12">
        <v>21</v>
      </c>
      <c r="B36" s="8"/>
      <c r="C36" s="10"/>
      <c r="D36" s="10" t="s">
        <v>99</v>
      </c>
      <c r="E36" s="21" t="s">
        <v>15</v>
      </c>
      <c r="F36" s="10" t="s">
        <v>104</v>
      </c>
      <c r="G36" s="13" t="s">
        <v>42</v>
      </c>
      <c r="H36" s="14">
        <v>49500</v>
      </c>
      <c r="I36" s="14">
        <f>3653+304.64+326.4+544+652.8+870.4+1080+1305.6</f>
        <v>8736.84</v>
      </c>
    </row>
    <row r="37" spans="1:9" ht="15.75" x14ac:dyDescent="0.25">
      <c r="A37" s="94" t="s">
        <v>232</v>
      </c>
      <c r="B37" s="95"/>
      <c r="C37" s="95"/>
      <c r="D37" s="95"/>
      <c r="E37" s="95"/>
      <c r="F37" s="95"/>
      <c r="G37" s="95"/>
      <c r="H37" s="95"/>
      <c r="I37" s="96"/>
    </row>
    <row r="38" spans="1:9" x14ac:dyDescent="0.25">
      <c r="A38" s="12">
        <v>22</v>
      </c>
      <c r="B38" s="8"/>
      <c r="C38" s="10"/>
      <c r="D38" s="10" t="s">
        <v>163</v>
      </c>
      <c r="E38" s="21" t="s">
        <v>164</v>
      </c>
      <c r="F38" s="10" t="s">
        <v>165</v>
      </c>
      <c r="G38" s="13" t="s">
        <v>166</v>
      </c>
      <c r="H38" s="14">
        <v>41222</v>
      </c>
      <c r="I38" s="14">
        <f>2921+3206</f>
        <v>6127</v>
      </c>
    </row>
    <row r="39" spans="1:9" ht="18" customHeight="1" x14ac:dyDescent="0.25">
      <c r="A39" s="12">
        <v>6</v>
      </c>
      <c r="B39" s="8"/>
      <c r="C39" s="10"/>
      <c r="D39" s="10" t="s">
        <v>87</v>
      </c>
      <c r="E39" s="21" t="s">
        <v>124</v>
      </c>
      <c r="F39" s="10" t="s">
        <v>103</v>
      </c>
      <c r="G39" s="13" t="s">
        <v>125</v>
      </c>
      <c r="H39" s="14">
        <v>22000</v>
      </c>
      <c r="I39" s="14">
        <f>445.5+886.6+998.8</f>
        <v>2330.8999999999996</v>
      </c>
    </row>
    <row r="40" spans="1:9" ht="18" customHeight="1" x14ac:dyDescent="0.25">
      <c r="A40" s="12">
        <v>7</v>
      </c>
      <c r="B40" s="8"/>
      <c r="C40" s="10"/>
      <c r="D40" s="10" t="s">
        <v>88</v>
      </c>
      <c r="E40" s="21" t="s">
        <v>126</v>
      </c>
      <c r="F40" s="10" t="s">
        <v>103</v>
      </c>
      <c r="G40" s="13" t="s">
        <v>127</v>
      </c>
      <c r="H40" s="14">
        <v>2305</v>
      </c>
      <c r="I40" s="14">
        <v>243</v>
      </c>
    </row>
    <row r="41" spans="1:9" ht="18" customHeight="1" x14ac:dyDescent="0.25">
      <c r="A41" s="12">
        <v>8</v>
      </c>
      <c r="B41" s="8"/>
      <c r="C41" s="10"/>
      <c r="D41" s="10" t="s">
        <v>89</v>
      </c>
      <c r="E41" s="21" t="s">
        <v>128</v>
      </c>
      <c r="F41" s="10" t="s">
        <v>103</v>
      </c>
      <c r="G41" s="13" t="s">
        <v>129</v>
      </c>
      <c r="H41" s="14">
        <v>2244</v>
      </c>
      <c r="I41" s="14">
        <v>220</v>
      </c>
    </row>
    <row r="42" spans="1:9" x14ac:dyDescent="0.25">
      <c r="A42" s="12">
        <v>12</v>
      </c>
      <c r="B42" s="8"/>
      <c r="C42" s="10"/>
      <c r="D42" s="10" t="s">
        <v>155</v>
      </c>
      <c r="E42" s="21" t="s">
        <v>156</v>
      </c>
      <c r="F42" s="10" t="s">
        <v>103</v>
      </c>
      <c r="G42" s="13" t="s">
        <v>157</v>
      </c>
      <c r="H42" s="14">
        <v>6300</v>
      </c>
      <c r="I42" s="14">
        <v>1800</v>
      </c>
    </row>
    <row r="43" spans="1:9" x14ac:dyDescent="0.25">
      <c r="A43" s="12">
        <v>13</v>
      </c>
      <c r="B43" s="8"/>
      <c r="C43" s="10"/>
      <c r="D43" s="10" t="s">
        <v>158</v>
      </c>
      <c r="E43" s="21" t="s">
        <v>159</v>
      </c>
      <c r="F43" s="10" t="s">
        <v>103</v>
      </c>
      <c r="G43" s="13" t="s">
        <v>160</v>
      </c>
      <c r="H43" s="14">
        <v>780</v>
      </c>
      <c r="I43" s="14"/>
    </row>
    <row r="44" spans="1:9" x14ac:dyDescent="0.25">
      <c r="A44" s="12">
        <v>15</v>
      </c>
      <c r="B44" s="8"/>
      <c r="C44" s="10"/>
      <c r="D44" s="10" t="s">
        <v>161</v>
      </c>
      <c r="E44" s="21" t="s">
        <v>162</v>
      </c>
      <c r="F44" s="10" t="s">
        <v>103</v>
      </c>
      <c r="G44" s="13" t="s">
        <v>157</v>
      </c>
      <c r="H44" s="14">
        <v>37500</v>
      </c>
      <c r="I44" s="14">
        <f>500+1000+2000</f>
        <v>3500</v>
      </c>
    </row>
    <row r="45" spans="1:9" x14ac:dyDescent="0.25">
      <c r="A45" s="12">
        <v>16</v>
      </c>
      <c r="B45" s="8"/>
      <c r="C45" s="10"/>
      <c r="D45" s="10" t="s">
        <v>94</v>
      </c>
      <c r="E45" s="21" t="s">
        <v>110</v>
      </c>
      <c r="F45" s="10" t="s">
        <v>103</v>
      </c>
      <c r="G45" s="13" t="s">
        <v>111</v>
      </c>
      <c r="H45" s="14">
        <v>49544</v>
      </c>
      <c r="I45" s="14">
        <f>1550.5+1647.1+1981</f>
        <v>5178.6000000000004</v>
      </c>
    </row>
    <row r="46" spans="1:9" ht="13.5" customHeight="1" x14ac:dyDescent="0.25">
      <c r="A46" s="12">
        <v>17</v>
      </c>
      <c r="B46" s="8"/>
      <c r="C46" s="10"/>
      <c r="D46" s="10" t="s">
        <v>95</v>
      </c>
      <c r="E46" s="21" t="s">
        <v>112</v>
      </c>
      <c r="F46" s="10" t="s">
        <v>103</v>
      </c>
      <c r="G46" s="13" t="s">
        <v>113</v>
      </c>
      <c r="H46" s="14">
        <v>37000</v>
      </c>
      <c r="I46" s="14">
        <f>744+1116*2</f>
        <v>2976</v>
      </c>
    </row>
    <row r="47" spans="1:9" x14ac:dyDescent="0.25">
      <c r="A47" s="12">
        <v>20</v>
      </c>
      <c r="B47" s="8"/>
      <c r="C47" s="10"/>
      <c r="D47" s="10" t="s">
        <v>98</v>
      </c>
      <c r="E47" s="21" t="s">
        <v>121</v>
      </c>
      <c r="F47" s="10" t="s">
        <v>103</v>
      </c>
      <c r="G47" s="13" t="s">
        <v>123</v>
      </c>
      <c r="H47" s="14">
        <v>49500</v>
      </c>
      <c r="I47" s="14">
        <v>5400</v>
      </c>
    </row>
    <row r="48" spans="1:9" ht="30" x14ac:dyDescent="0.25">
      <c r="A48" s="12">
        <v>11</v>
      </c>
      <c r="B48" s="8"/>
      <c r="C48" s="10"/>
      <c r="D48" s="10" t="s">
        <v>209</v>
      </c>
      <c r="E48" s="21" t="s">
        <v>133</v>
      </c>
      <c r="F48" s="10" t="s">
        <v>103</v>
      </c>
      <c r="G48" s="13" t="s">
        <v>208</v>
      </c>
      <c r="H48" s="14">
        <v>14400</v>
      </c>
      <c r="I48" s="14">
        <v>2107</v>
      </c>
    </row>
    <row r="49" spans="1:21" x14ac:dyDescent="0.25">
      <c r="A49" s="12">
        <v>18</v>
      </c>
      <c r="B49" s="8"/>
      <c r="C49" s="10"/>
      <c r="D49" s="10" t="s">
        <v>96</v>
      </c>
      <c r="E49" s="21" t="s">
        <v>114</v>
      </c>
      <c r="F49" s="10" t="s">
        <v>103</v>
      </c>
      <c r="G49" s="13" t="s">
        <v>115</v>
      </c>
      <c r="H49" s="14">
        <v>20240</v>
      </c>
      <c r="I49" s="14">
        <f>1150+2300</f>
        <v>3450</v>
      </c>
    </row>
    <row r="50" spans="1:21" x14ac:dyDescent="0.25">
      <c r="A50" s="12">
        <v>23</v>
      </c>
      <c r="B50" s="8"/>
      <c r="C50" s="10"/>
      <c r="D50" s="10" t="s">
        <v>167</v>
      </c>
      <c r="E50" s="21" t="s">
        <v>168</v>
      </c>
      <c r="F50" s="10" t="s">
        <v>165</v>
      </c>
      <c r="G50" s="13" t="s">
        <v>169</v>
      </c>
      <c r="H50" s="14">
        <v>5200</v>
      </c>
      <c r="I50" s="14">
        <v>560</v>
      </c>
    </row>
    <row r="51" spans="1:21" ht="0.75" customHeight="1" x14ac:dyDescent="0.25">
      <c r="A51" s="12">
        <v>24</v>
      </c>
      <c r="B51" s="8"/>
      <c r="C51" s="10"/>
      <c r="D51" s="10" t="s">
        <v>107</v>
      </c>
      <c r="E51" s="21" t="s">
        <v>47</v>
      </c>
      <c r="F51" s="10" t="s">
        <v>106</v>
      </c>
      <c r="G51" s="13" t="s">
        <v>108</v>
      </c>
      <c r="H51" s="14">
        <v>2880</v>
      </c>
      <c r="I51" s="14"/>
    </row>
    <row r="52" spans="1:21" ht="18" customHeight="1" x14ac:dyDescent="0.25">
      <c r="A52" s="106" t="s">
        <v>18</v>
      </c>
      <c r="B52" s="107"/>
      <c r="C52" s="107"/>
      <c r="D52" s="107"/>
      <c r="E52" s="107"/>
      <c r="F52" s="107"/>
      <c r="G52" s="107"/>
      <c r="H52" s="108"/>
      <c r="I52" s="48">
        <f>SUM(I25:I51)</f>
        <v>112425.66999999998</v>
      </c>
      <c r="L52" s="65"/>
    </row>
    <row r="53" spans="1:21" ht="18.75" x14ac:dyDescent="0.25">
      <c r="A53" s="23"/>
      <c r="B53" s="24"/>
      <c r="C53" s="24"/>
      <c r="D53" s="24"/>
      <c r="E53" s="24"/>
      <c r="F53" s="24"/>
      <c r="G53" s="24"/>
      <c r="H53" s="24"/>
      <c r="I53" s="18"/>
    </row>
    <row r="54" spans="1:21" ht="13.5" customHeight="1" x14ac:dyDescent="0.25">
      <c r="A54" s="94" t="s">
        <v>19</v>
      </c>
      <c r="B54" s="95"/>
      <c r="C54" s="95"/>
      <c r="D54" s="95"/>
      <c r="E54" s="95"/>
      <c r="F54" s="95"/>
      <c r="G54" s="95"/>
      <c r="H54" s="95"/>
      <c r="I54" s="96"/>
    </row>
    <row r="55" spans="1:21" x14ac:dyDescent="0.25">
      <c r="A55" s="12">
        <v>1</v>
      </c>
      <c r="B55" s="8"/>
      <c r="C55" s="11"/>
      <c r="D55" s="12" t="s">
        <v>20</v>
      </c>
      <c r="E55" s="11" t="s">
        <v>54</v>
      </c>
      <c r="F55" s="12" t="s">
        <v>21</v>
      </c>
      <c r="G55" s="12"/>
      <c r="H55" s="25">
        <v>7920</v>
      </c>
      <c r="I55" s="14">
        <v>660</v>
      </c>
    </row>
    <row r="56" spans="1:21" ht="0.75" customHeight="1" x14ac:dyDescent="0.25">
      <c r="A56" s="12">
        <v>2</v>
      </c>
      <c r="B56" s="8"/>
      <c r="C56" s="11"/>
      <c r="D56" s="12" t="s">
        <v>65</v>
      </c>
      <c r="E56" s="11" t="s">
        <v>66</v>
      </c>
      <c r="F56" s="12" t="s">
        <v>67</v>
      </c>
      <c r="G56" s="12"/>
      <c r="H56" s="25">
        <v>11820</v>
      </c>
      <c r="I56" s="14"/>
    </row>
    <row r="57" spans="1:21" ht="28.5" hidden="1" customHeight="1" x14ac:dyDescent="0.25">
      <c r="A57" s="12">
        <v>3</v>
      </c>
      <c r="B57" s="8"/>
      <c r="C57" s="11"/>
      <c r="D57" s="12" t="s">
        <v>180</v>
      </c>
      <c r="E57" s="11" t="s">
        <v>181</v>
      </c>
      <c r="F57" s="12" t="s">
        <v>182</v>
      </c>
      <c r="G57" s="12"/>
      <c r="H57" s="25">
        <v>2330</v>
      </c>
      <c r="I57" s="14"/>
    </row>
    <row r="58" spans="1:21" ht="28.5" customHeight="1" x14ac:dyDescent="0.25">
      <c r="A58" s="12">
        <v>4</v>
      </c>
      <c r="B58" s="8"/>
      <c r="C58" s="11"/>
      <c r="D58" s="54" t="s">
        <v>200</v>
      </c>
      <c r="E58" s="53" t="s">
        <v>202</v>
      </c>
      <c r="F58" s="55" t="s">
        <v>201</v>
      </c>
      <c r="G58" s="53"/>
      <c r="H58" s="68">
        <v>1197.77</v>
      </c>
      <c r="I58" s="68">
        <v>1197.77</v>
      </c>
    </row>
    <row r="59" spans="1:21" ht="28.5" customHeight="1" x14ac:dyDescent="0.25">
      <c r="A59" s="12">
        <v>5</v>
      </c>
      <c r="B59" s="8"/>
      <c r="C59" s="11"/>
      <c r="D59" s="54" t="s">
        <v>196</v>
      </c>
      <c r="E59" s="53" t="s">
        <v>194</v>
      </c>
      <c r="F59" s="55" t="s">
        <v>79</v>
      </c>
      <c r="G59" s="53"/>
      <c r="H59" s="68">
        <v>4591.6000000000004</v>
      </c>
      <c r="I59" s="68">
        <v>4591.6000000000004</v>
      </c>
    </row>
    <row r="60" spans="1:21" ht="28.5" customHeight="1" x14ac:dyDescent="0.25">
      <c r="A60" s="12">
        <v>6</v>
      </c>
      <c r="B60" s="8"/>
      <c r="C60" s="11"/>
      <c r="D60" s="54" t="s">
        <v>193</v>
      </c>
      <c r="E60" s="53" t="s">
        <v>195</v>
      </c>
      <c r="F60" s="55" t="s">
        <v>79</v>
      </c>
      <c r="G60" s="53"/>
      <c r="H60" s="68">
        <v>1937.32</v>
      </c>
      <c r="I60" s="68">
        <v>1937.32</v>
      </c>
    </row>
    <row r="61" spans="1:21" ht="27.75" customHeight="1" x14ac:dyDescent="0.25">
      <c r="A61" s="12">
        <v>7</v>
      </c>
      <c r="B61" s="8"/>
      <c r="C61" s="11"/>
      <c r="D61" s="12" t="s">
        <v>199</v>
      </c>
      <c r="E61" s="11" t="s">
        <v>197</v>
      </c>
      <c r="F61" s="12" t="s">
        <v>198</v>
      </c>
      <c r="G61" s="12"/>
      <c r="H61" s="25">
        <v>2358.0500000000002</v>
      </c>
      <c r="I61" s="69">
        <v>2358.0500000000002</v>
      </c>
    </row>
    <row r="62" spans="1:21" ht="27.75" customHeight="1" x14ac:dyDescent="0.25">
      <c r="A62" s="12">
        <v>8</v>
      </c>
      <c r="B62" s="8"/>
      <c r="C62" s="11"/>
      <c r="D62" s="12" t="s">
        <v>204</v>
      </c>
      <c r="E62" s="11" t="s">
        <v>203</v>
      </c>
      <c r="F62" s="12" t="s">
        <v>198</v>
      </c>
      <c r="G62" s="12"/>
      <c r="H62" s="25">
        <v>4103.6000000000004</v>
      </c>
      <c r="I62" s="69">
        <v>1025.9000000000001</v>
      </c>
    </row>
    <row r="63" spans="1:21" ht="15" customHeight="1" x14ac:dyDescent="0.25">
      <c r="A63" s="12">
        <v>9</v>
      </c>
      <c r="B63" s="8"/>
      <c r="C63" s="10"/>
      <c r="D63" s="12" t="s">
        <v>186</v>
      </c>
      <c r="E63" s="11" t="s">
        <v>72</v>
      </c>
      <c r="F63" s="12" t="s">
        <v>73</v>
      </c>
      <c r="G63" s="12"/>
      <c r="H63" s="25">
        <v>7800</v>
      </c>
      <c r="I63" s="14">
        <v>650</v>
      </c>
    </row>
    <row r="64" spans="1:21" s="46" customFormat="1" ht="18" customHeight="1" x14ac:dyDescent="0.2">
      <c r="A64" s="26"/>
      <c r="B64" s="41"/>
      <c r="C64" s="42"/>
      <c r="D64" s="43"/>
      <c r="E64" s="44"/>
      <c r="F64" s="43"/>
      <c r="G64" s="43"/>
      <c r="H64" s="45"/>
      <c r="I64" s="47">
        <f>SUM(I55:I63)</f>
        <v>12420.640000000001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46" customFormat="1" ht="13.5" customHeight="1" x14ac:dyDescent="0.2">
      <c r="A65" s="109" t="s">
        <v>55</v>
      </c>
      <c r="B65" s="110"/>
      <c r="C65" s="110"/>
      <c r="D65" s="110"/>
      <c r="E65" s="110"/>
      <c r="F65" s="110"/>
      <c r="G65" s="110"/>
      <c r="H65" s="111"/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46" customFormat="1" ht="15" customHeight="1" x14ac:dyDescent="0.2">
      <c r="A66" s="12">
        <v>10</v>
      </c>
      <c r="B66" s="8"/>
      <c r="C66" s="21"/>
      <c r="D66" s="12" t="s">
        <v>63</v>
      </c>
      <c r="E66" s="50" t="s">
        <v>58</v>
      </c>
      <c r="F66" s="49" t="s">
        <v>59</v>
      </c>
      <c r="G66" s="12"/>
      <c r="H66" s="25">
        <v>5400</v>
      </c>
      <c r="I66" s="14">
        <v>450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6" customFormat="1" ht="18" customHeight="1" x14ac:dyDescent="0.2">
      <c r="A67" s="12">
        <v>11</v>
      </c>
      <c r="B67" s="8"/>
      <c r="C67" s="21"/>
      <c r="D67" s="12" t="s">
        <v>64</v>
      </c>
      <c r="E67" s="50" t="s">
        <v>56</v>
      </c>
      <c r="F67" s="49" t="s">
        <v>57</v>
      </c>
      <c r="G67" s="12"/>
      <c r="H67" s="25">
        <v>10212</v>
      </c>
      <c r="I67" s="14">
        <f>851*2</f>
        <v>1702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6" customFormat="1" ht="18" customHeight="1" x14ac:dyDescent="0.2">
      <c r="A68" s="12">
        <v>12</v>
      </c>
      <c r="B68" s="41"/>
      <c r="C68" s="42"/>
      <c r="D68" s="43" t="s">
        <v>206</v>
      </c>
      <c r="E68" s="44" t="s">
        <v>205</v>
      </c>
      <c r="F68" s="43" t="s">
        <v>61</v>
      </c>
      <c r="G68" s="43"/>
      <c r="H68" s="45">
        <v>700</v>
      </c>
      <c r="I68" s="14">
        <v>700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2">
        <v>13</v>
      </c>
      <c r="B69" s="8"/>
      <c r="C69" s="21"/>
      <c r="D69" s="12"/>
      <c r="E69" s="11"/>
      <c r="F69" s="12"/>
      <c r="G69" s="12"/>
      <c r="H69" s="25"/>
      <c r="I69" s="14"/>
    </row>
    <row r="70" spans="1:21" ht="15" customHeight="1" x14ac:dyDescent="0.25">
      <c r="A70" s="106" t="s">
        <v>22</v>
      </c>
      <c r="B70" s="107"/>
      <c r="C70" s="107"/>
      <c r="D70" s="107"/>
      <c r="E70" s="107"/>
      <c r="F70" s="107"/>
      <c r="G70" s="107"/>
      <c r="H70" s="108"/>
      <c r="I70" s="48">
        <f>I64+I68+I67+I66</f>
        <v>15272.640000000001</v>
      </c>
    </row>
    <row r="71" spans="1:21" ht="18.75" x14ac:dyDescent="0.25">
      <c r="A71" s="23"/>
      <c r="B71" s="27"/>
      <c r="C71" s="27"/>
      <c r="D71" s="27"/>
      <c r="E71" s="27"/>
      <c r="F71" s="27"/>
      <c r="G71" s="27"/>
      <c r="H71" s="27"/>
      <c r="I71" s="18"/>
    </row>
    <row r="72" spans="1:21" ht="15.75" x14ac:dyDescent="0.25">
      <c r="A72" s="94" t="s">
        <v>23</v>
      </c>
      <c r="B72" s="95"/>
      <c r="C72" s="95"/>
      <c r="D72" s="95"/>
      <c r="E72" s="95"/>
      <c r="F72" s="95"/>
      <c r="G72" s="95"/>
      <c r="H72" s="95"/>
      <c r="I72" s="96"/>
    </row>
    <row r="73" spans="1:21" ht="2.25" customHeight="1" x14ac:dyDescent="0.25">
      <c r="A73" s="28">
        <v>1</v>
      </c>
      <c r="B73" s="29"/>
      <c r="C73" s="30"/>
      <c r="D73" s="10"/>
      <c r="E73" s="11"/>
      <c r="F73" s="12"/>
      <c r="G73" s="13"/>
      <c r="H73" s="14"/>
      <c r="I73" s="14"/>
    </row>
    <row r="74" spans="1:21" ht="15.75" hidden="1" x14ac:dyDescent="0.25">
      <c r="A74" s="28">
        <v>2</v>
      </c>
      <c r="B74" s="29"/>
      <c r="C74" s="30"/>
      <c r="D74" s="10"/>
      <c r="E74" s="11"/>
      <c r="F74" s="12"/>
      <c r="G74" s="13"/>
      <c r="H74" s="14"/>
      <c r="I74" s="14"/>
    </row>
    <row r="75" spans="1:21" ht="15.75" hidden="1" x14ac:dyDescent="0.25">
      <c r="A75" s="7">
        <v>3</v>
      </c>
      <c r="B75" s="8"/>
      <c r="C75" s="12"/>
      <c r="D75" s="10"/>
      <c r="E75" s="11"/>
      <c r="F75" s="12"/>
      <c r="G75" s="13"/>
      <c r="H75" s="14"/>
      <c r="I75" s="14"/>
    </row>
    <row r="76" spans="1:21" hidden="1" x14ac:dyDescent="0.25">
      <c r="A76" s="12">
        <v>4</v>
      </c>
      <c r="B76" s="8"/>
      <c r="C76" s="10"/>
      <c r="D76" s="12"/>
      <c r="E76" s="11"/>
      <c r="F76" s="12"/>
      <c r="G76" s="12"/>
      <c r="H76" s="25"/>
      <c r="I76" s="14"/>
    </row>
    <row r="77" spans="1:21" hidden="1" x14ac:dyDescent="0.25">
      <c r="A77" s="12">
        <v>5</v>
      </c>
      <c r="B77" s="8"/>
      <c r="C77" s="10"/>
      <c r="D77" s="12"/>
      <c r="E77" s="11"/>
      <c r="F77" s="12"/>
      <c r="G77" s="12"/>
      <c r="H77" s="25"/>
      <c r="I77" s="14"/>
    </row>
    <row r="78" spans="1:21" ht="18" customHeight="1" x14ac:dyDescent="0.25">
      <c r="A78" s="106" t="s">
        <v>24</v>
      </c>
      <c r="B78" s="107"/>
      <c r="C78" s="107"/>
      <c r="D78" s="107"/>
      <c r="E78" s="107"/>
      <c r="F78" s="107"/>
      <c r="G78" s="107"/>
      <c r="H78" s="108"/>
      <c r="I78" s="22">
        <f>SUM(A78:H78)</f>
        <v>0</v>
      </c>
    </row>
    <row r="79" spans="1:21" ht="18.75" x14ac:dyDescent="0.25">
      <c r="A79" s="23"/>
      <c r="B79" s="20"/>
      <c r="C79" s="20"/>
      <c r="D79" s="20"/>
      <c r="E79" s="20"/>
      <c r="F79" s="20"/>
      <c r="G79" s="20"/>
      <c r="H79" s="20"/>
      <c r="I79" s="18"/>
    </row>
    <row r="80" spans="1:21" ht="15.75" x14ac:dyDescent="0.25">
      <c r="A80" s="94" t="s">
        <v>25</v>
      </c>
      <c r="B80" s="95"/>
      <c r="C80" s="95"/>
      <c r="D80" s="95"/>
      <c r="E80" s="95"/>
      <c r="F80" s="95"/>
      <c r="G80" s="95"/>
      <c r="H80" s="95"/>
      <c r="I80" s="96"/>
    </row>
    <row r="81" spans="1:9" ht="15.75" x14ac:dyDescent="0.25">
      <c r="A81" s="31">
        <v>1</v>
      </c>
      <c r="B81" s="31"/>
      <c r="C81" s="31"/>
      <c r="D81" s="31" t="s">
        <v>140</v>
      </c>
      <c r="E81" s="59" t="s">
        <v>141</v>
      </c>
      <c r="F81" s="31" t="s">
        <v>142</v>
      </c>
      <c r="G81" s="13" t="s">
        <v>143</v>
      </c>
      <c r="H81" s="9">
        <v>38574</v>
      </c>
      <c r="I81" s="60">
        <v>4757.46</v>
      </c>
    </row>
    <row r="82" spans="1:9" ht="0.75" customHeight="1" x14ac:dyDescent="0.25">
      <c r="A82" s="31">
        <v>2</v>
      </c>
      <c r="B82" s="31"/>
      <c r="C82" s="31"/>
      <c r="D82" s="31"/>
      <c r="E82" s="31"/>
      <c r="F82" s="31"/>
      <c r="G82" s="31"/>
      <c r="H82" s="31"/>
      <c r="I82" s="32"/>
    </row>
    <row r="83" spans="1:9" ht="15.75" x14ac:dyDescent="0.25">
      <c r="A83" s="97" t="s">
        <v>26</v>
      </c>
      <c r="B83" s="98"/>
      <c r="C83" s="98"/>
      <c r="D83" s="98"/>
      <c r="E83" s="98"/>
      <c r="F83" s="98"/>
      <c r="G83" s="98"/>
      <c r="H83" s="99"/>
      <c r="I83" s="33">
        <f>I81</f>
        <v>4757.46</v>
      </c>
    </row>
    <row r="84" spans="1:9" ht="15.75" x14ac:dyDescent="0.25">
      <c r="A84" s="34"/>
      <c r="B84" s="27"/>
      <c r="C84" s="27"/>
      <c r="D84" s="27"/>
      <c r="E84" s="27"/>
      <c r="F84" s="27"/>
      <c r="G84" s="27"/>
      <c r="H84" s="27"/>
      <c r="I84" s="35"/>
    </row>
    <row r="85" spans="1:9" ht="15.75" x14ac:dyDescent="0.25">
      <c r="A85" s="94" t="s">
        <v>27</v>
      </c>
      <c r="B85" s="95"/>
      <c r="C85" s="95"/>
      <c r="D85" s="95"/>
      <c r="E85" s="95"/>
      <c r="F85" s="95"/>
      <c r="G85" s="95"/>
      <c r="H85" s="95"/>
      <c r="I85" s="96"/>
    </row>
    <row r="86" spans="1:9" ht="32.25" hidden="1" customHeight="1" x14ac:dyDescent="0.25">
      <c r="A86" s="31">
        <v>1</v>
      </c>
      <c r="B86" s="32"/>
      <c r="C86" s="32"/>
      <c r="D86" s="32" t="s">
        <v>150</v>
      </c>
      <c r="E86" s="32" t="s">
        <v>149</v>
      </c>
      <c r="F86" s="61" t="s">
        <v>148</v>
      </c>
      <c r="G86" s="32"/>
      <c r="H86" s="60">
        <v>48560</v>
      </c>
      <c r="I86" s="60"/>
    </row>
    <row r="87" spans="1:9" ht="30" customHeight="1" x14ac:dyDescent="0.25">
      <c r="A87" s="31">
        <v>1</v>
      </c>
      <c r="B87" s="32"/>
      <c r="C87" s="32"/>
      <c r="D87" s="32" t="s">
        <v>170</v>
      </c>
      <c r="E87" s="32" t="s">
        <v>153</v>
      </c>
      <c r="F87" s="61" t="s">
        <v>171</v>
      </c>
      <c r="G87" s="32"/>
      <c r="H87" s="60">
        <v>35114.400000000001</v>
      </c>
      <c r="I87" s="60">
        <f>5670.48+5464.42</f>
        <v>11134.9</v>
      </c>
    </row>
    <row r="88" spans="1:9" ht="30" x14ac:dyDescent="0.25">
      <c r="A88" s="31">
        <v>2</v>
      </c>
      <c r="B88" s="32"/>
      <c r="C88" s="32"/>
      <c r="D88" s="32" t="s">
        <v>152</v>
      </c>
      <c r="E88" s="32" t="s">
        <v>153</v>
      </c>
      <c r="F88" s="61" t="s">
        <v>151</v>
      </c>
      <c r="G88" s="32"/>
      <c r="H88" s="32">
        <v>139325.6</v>
      </c>
      <c r="I88" s="60">
        <v>11172</v>
      </c>
    </row>
    <row r="89" spans="1:9" ht="15.75" x14ac:dyDescent="0.25">
      <c r="A89" s="97" t="s">
        <v>28</v>
      </c>
      <c r="B89" s="98"/>
      <c r="C89" s="98"/>
      <c r="D89" s="98"/>
      <c r="E89" s="98"/>
      <c r="F89" s="98"/>
      <c r="G89" s="98"/>
      <c r="H89" s="99"/>
      <c r="I89" s="33">
        <f>SUM(I86:I88)</f>
        <v>22306.9</v>
      </c>
    </row>
    <row r="90" spans="1:9" ht="15.75" x14ac:dyDescent="0.25">
      <c r="A90" s="34"/>
      <c r="B90" s="27"/>
      <c r="C90" s="27"/>
      <c r="D90" s="27"/>
      <c r="E90" s="27"/>
      <c r="F90" s="27"/>
      <c r="G90" s="27"/>
      <c r="H90" s="27"/>
      <c r="I90" s="35"/>
    </row>
    <row r="91" spans="1:9" ht="15.75" x14ac:dyDescent="0.25">
      <c r="A91" s="94" t="s">
        <v>29</v>
      </c>
      <c r="B91" s="95"/>
      <c r="C91" s="95"/>
      <c r="D91" s="95"/>
      <c r="E91" s="95"/>
      <c r="F91" s="95"/>
      <c r="G91" s="95"/>
      <c r="H91" s="95"/>
      <c r="I91" s="96"/>
    </row>
    <row r="92" spans="1:9" ht="0.75" customHeight="1" x14ac:dyDescent="0.25">
      <c r="A92" s="31">
        <v>1</v>
      </c>
      <c r="B92" s="32"/>
      <c r="C92" s="32"/>
      <c r="D92" s="52" t="s">
        <v>76</v>
      </c>
      <c r="E92" s="53" t="s">
        <v>77</v>
      </c>
      <c r="F92" s="52" t="s">
        <v>78</v>
      </c>
      <c r="G92" s="53"/>
      <c r="H92" s="53">
        <v>382687.26</v>
      </c>
      <c r="I92" s="56"/>
    </row>
    <row r="93" spans="1:9" ht="60" x14ac:dyDescent="0.25">
      <c r="A93" s="31">
        <v>2</v>
      </c>
      <c r="B93" s="32"/>
      <c r="C93" s="32"/>
      <c r="D93" s="54" t="s">
        <v>80</v>
      </c>
      <c r="E93" s="53" t="s">
        <v>81</v>
      </c>
      <c r="F93" s="55" t="s">
        <v>79</v>
      </c>
      <c r="G93" s="53"/>
      <c r="H93" s="53">
        <v>36624.33</v>
      </c>
      <c r="I93" s="56">
        <v>3052.03</v>
      </c>
    </row>
    <row r="94" spans="1:9" ht="15.75" x14ac:dyDescent="0.25">
      <c r="A94" s="97" t="s">
        <v>30</v>
      </c>
      <c r="B94" s="98"/>
      <c r="C94" s="98"/>
      <c r="D94" s="98"/>
      <c r="E94" s="98"/>
      <c r="F94" s="98"/>
      <c r="G94" s="98"/>
      <c r="H94" s="99"/>
      <c r="I94" s="33">
        <f>SUM(I92:I93)</f>
        <v>3052.03</v>
      </c>
    </row>
    <row r="95" spans="1:9" ht="15.75" x14ac:dyDescent="0.25">
      <c r="A95" s="34"/>
      <c r="B95" s="27"/>
      <c r="C95" s="27"/>
      <c r="D95" s="27"/>
      <c r="E95" s="27"/>
      <c r="F95" s="27"/>
      <c r="G95" s="27"/>
      <c r="H95" s="27"/>
      <c r="I95" s="35"/>
    </row>
    <row r="96" spans="1:9" ht="15" customHeight="1" x14ac:dyDescent="0.25">
      <c r="A96" s="94" t="s">
        <v>31</v>
      </c>
      <c r="B96" s="95"/>
      <c r="C96" s="95"/>
      <c r="D96" s="95"/>
      <c r="E96" s="95"/>
      <c r="F96" s="95"/>
      <c r="G96" s="95"/>
      <c r="H96" s="95"/>
      <c r="I96" s="96"/>
    </row>
    <row r="97" spans="1:9" ht="15.75" x14ac:dyDescent="0.25">
      <c r="A97" s="31">
        <v>1</v>
      </c>
      <c r="B97" s="36"/>
      <c r="C97" s="36"/>
      <c r="D97" s="36" t="s">
        <v>74</v>
      </c>
      <c r="E97" s="36" t="s">
        <v>32</v>
      </c>
      <c r="F97" s="36" t="s">
        <v>33</v>
      </c>
      <c r="G97" s="36"/>
      <c r="H97" s="36">
        <v>9183.6</v>
      </c>
      <c r="I97" s="37">
        <f>885.31+885.31</f>
        <v>1770.62</v>
      </c>
    </row>
    <row r="98" spans="1:9" ht="1.5" customHeight="1" x14ac:dyDescent="0.25">
      <c r="A98" s="31">
        <v>2</v>
      </c>
      <c r="B98" s="36"/>
      <c r="C98" s="36"/>
      <c r="D98" s="36"/>
      <c r="E98" s="36"/>
      <c r="F98" s="36"/>
      <c r="G98" s="36"/>
      <c r="H98" s="36"/>
      <c r="I98" s="37"/>
    </row>
    <row r="99" spans="1:9" ht="15.75" x14ac:dyDescent="0.25">
      <c r="A99" s="97" t="s">
        <v>34</v>
      </c>
      <c r="B99" s="98"/>
      <c r="C99" s="98"/>
      <c r="D99" s="98"/>
      <c r="E99" s="98"/>
      <c r="F99" s="98"/>
      <c r="G99" s="98"/>
      <c r="H99" s="99"/>
      <c r="I99" s="33">
        <f>SUM(I97)</f>
        <v>1770.62</v>
      </c>
    </row>
    <row r="100" spans="1:9" ht="15.75" x14ac:dyDescent="0.25">
      <c r="A100" s="34"/>
      <c r="B100" s="27"/>
      <c r="C100" s="27"/>
      <c r="D100" s="27"/>
      <c r="E100" s="27"/>
      <c r="F100" s="27"/>
      <c r="G100" s="27"/>
      <c r="H100" s="27"/>
      <c r="I100" s="35"/>
    </row>
    <row r="101" spans="1:9" ht="15.75" x14ac:dyDescent="0.25">
      <c r="A101" s="94" t="s">
        <v>35</v>
      </c>
      <c r="B101" s="95"/>
      <c r="C101" s="95"/>
      <c r="D101" s="95"/>
      <c r="E101" s="95"/>
      <c r="F101" s="95"/>
      <c r="G101" s="95"/>
      <c r="H101" s="95"/>
      <c r="I101" s="96"/>
    </row>
    <row r="102" spans="1:9" x14ac:dyDescent="0.25">
      <c r="A102" s="32">
        <v>1</v>
      </c>
      <c r="B102" s="36"/>
      <c r="C102" s="36"/>
      <c r="D102" s="36"/>
      <c r="E102" s="36"/>
      <c r="F102" s="36"/>
      <c r="G102" s="36"/>
      <c r="H102" s="36"/>
      <c r="I102" s="37"/>
    </row>
    <row r="103" spans="1:9" x14ac:dyDescent="0.25">
      <c r="A103" s="32">
        <v>2</v>
      </c>
      <c r="B103" s="36"/>
      <c r="C103" s="36"/>
      <c r="D103" s="36"/>
      <c r="E103" s="36"/>
      <c r="F103" s="36"/>
      <c r="G103" s="36"/>
      <c r="H103" s="36"/>
      <c r="I103" s="37"/>
    </row>
    <row r="104" spans="1:9" ht="15.75" x14ac:dyDescent="0.25">
      <c r="A104" s="97" t="s">
        <v>36</v>
      </c>
      <c r="B104" s="98"/>
      <c r="C104" s="98"/>
      <c r="D104" s="98"/>
      <c r="E104" s="98"/>
      <c r="F104" s="98"/>
      <c r="G104" s="98"/>
      <c r="H104" s="99"/>
      <c r="I104" s="38">
        <f>SUM(I102)</f>
        <v>0</v>
      </c>
    </row>
    <row r="105" spans="1:9" ht="15.75" x14ac:dyDescent="0.25">
      <c r="A105" s="94" t="s">
        <v>278</v>
      </c>
      <c r="B105" s="100"/>
      <c r="C105" s="100"/>
      <c r="D105" s="100"/>
      <c r="E105" s="100"/>
      <c r="F105" s="100"/>
      <c r="G105" s="100"/>
      <c r="H105" s="100"/>
      <c r="I105" s="101"/>
    </row>
    <row r="106" spans="1:9" x14ac:dyDescent="0.25">
      <c r="A106" s="32">
        <v>1</v>
      </c>
      <c r="B106" s="36"/>
      <c r="C106" s="36"/>
      <c r="D106" s="80">
        <v>2111</v>
      </c>
      <c r="E106" s="81" t="s">
        <v>279</v>
      </c>
      <c r="F106" s="81"/>
      <c r="G106" s="36"/>
      <c r="H106" s="36"/>
      <c r="I106" s="82">
        <v>311783.07</v>
      </c>
    </row>
    <row r="107" spans="1:9" x14ac:dyDescent="0.25">
      <c r="A107" s="32">
        <v>2</v>
      </c>
      <c r="B107" s="36"/>
      <c r="C107" s="36"/>
      <c r="D107" s="80">
        <v>2120</v>
      </c>
      <c r="E107" s="81" t="s">
        <v>280</v>
      </c>
      <c r="F107" s="36"/>
      <c r="G107" s="36"/>
      <c r="H107" s="36"/>
      <c r="I107" s="82">
        <v>66347.180800000002</v>
      </c>
    </row>
    <row r="108" spans="1:9" ht="15" customHeight="1" x14ac:dyDescent="0.25">
      <c r="A108" s="83"/>
      <c r="B108" s="84"/>
      <c r="C108" s="84"/>
      <c r="D108" s="85"/>
      <c r="E108" s="86"/>
      <c r="F108" s="84"/>
      <c r="G108" s="84"/>
      <c r="H108" s="87"/>
      <c r="I108" s="82"/>
    </row>
    <row r="109" spans="1:9" x14ac:dyDescent="0.25">
      <c r="A109" s="102" t="s">
        <v>281</v>
      </c>
      <c r="B109" s="103"/>
      <c r="C109" s="103"/>
      <c r="D109" s="103"/>
      <c r="E109" s="103"/>
      <c r="F109" s="103"/>
      <c r="G109" s="103"/>
      <c r="H109" s="104"/>
      <c r="I109" s="82">
        <f>I107+I106+I99+I94+I89+I83+I70+I52+I16</f>
        <v>544638.17080000008</v>
      </c>
    </row>
    <row r="110" spans="1:9" x14ac:dyDescent="0.25">
      <c r="A110" s="1"/>
      <c r="B110" s="88"/>
      <c r="C110" s="88"/>
      <c r="D110" s="88"/>
      <c r="E110" s="88"/>
      <c r="F110" s="88"/>
      <c r="G110" s="88"/>
      <c r="H110" s="88"/>
      <c r="I110" s="88"/>
    </row>
    <row r="111" spans="1:9" ht="18.75" x14ac:dyDescent="0.3">
      <c r="A111" s="1"/>
      <c r="B111" s="89"/>
      <c r="C111" s="39"/>
      <c r="D111" s="40"/>
      <c r="E111" s="90" t="s">
        <v>282</v>
      </c>
      <c r="F111" s="90"/>
      <c r="G111" s="90"/>
      <c r="H111" s="105" t="s">
        <v>283</v>
      </c>
      <c r="I111" s="105"/>
    </row>
  </sheetData>
  <mergeCells count="27">
    <mergeCell ref="A105:I105"/>
    <mergeCell ref="A94:H94"/>
    <mergeCell ref="A96:I96"/>
    <mergeCell ref="A99:H99"/>
    <mergeCell ref="A101:I101"/>
    <mergeCell ref="A104:H104"/>
    <mergeCell ref="A80:I80"/>
    <mergeCell ref="A83:H83"/>
    <mergeCell ref="A85:I85"/>
    <mergeCell ref="A89:H89"/>
    <mergeCell ref="A37:I37"/>
    <mergeCell ref="A109:H109"/>
    <mergeCell ref="H111:I111"/>
    <mergeCell ref="A22:H22"/>
    <mergeCell ref="A3:I3"/>
    <mergeCell ref="A5:I5"/>
    <mergeCell ref="A9:I9"/>
    <mergeCell ref="A16:H16"/>
    <mergeCell ref="A18:I18"/>
    <mergeCell ref="A91:I91"/>
    <mergeCell ref="A24:I24"/>
    <mergeCell ref="A52:H52"/>
    <mergeCell ref="A54:I54"/>
    <mergeCell ref="A65:H65"/>
    <mergeCell ref="A70:H70"/>
    <mergeCell ref="A72:I72"/>
    <mergeCell ref="A78:H7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12"/>
  <sheetViews>
    <sheetView topLeftCell="A73" workbookViewId="0">
      <selection activeCell="C112" sqref="C112"/>
    </sheetView>
  </sheetViews>
  <sheetFormatPr defaultRowHeight="15" x14ac:dyDescent="0.25"/>
  <cols>
    <col min="4" max="4" width="32" customWidth="1"/>
    <col min="5" max="5" width="23" customWidth="1"/>
    <col min="6" max="6" width="21.28515625" customWidth="1"/>
    <col min="7" max="7" width="20.7109375" customWidth="1"/>
    <col min="8" max="8" width="25.85546875" customWidth="1"/>
    <col min="9" max="9" width="29.28515625" customWidth="1"/>
    <col min="10" max="10" width="9.5703125" bestFit="1" customWidth="1"/>
    <col min="12" max="12" width="11.85546875" bestFit="1" customWidth="1"/>
    <col min="260" max="260" width="22.5703125" customWidth="1"/>
    <col min="261" max="261" width="23" customWidth="1"/>
    <col min="262" max="262" width="21.28515625" customWidth="1"/>
    <col min="263" max="263" width="20.7109375" customWidth="1"/>
    <col min="264" max="264" width="25.85546875" customWidth="1"/>
    <col min="265" max="265" width="29.28515625" customWidth="1"/>
    <col min="516" max="516" width="22.5703125" customWidth="1"/>
    <col min="517" max="517" width="23" customWidth="1"/>
    <col min="518" max="518" width="21.28515625" customWidth="1"/>
    <col min="519" max="519" width="20.7109375" customWidth="1"/>
    <col min="520" max="520" width="25.85546875" customWidth="1"/>
    <col min="521" max="521" width="29.28515625" customWidth="1"/>
    <col min="772" max="772" width="22.5703125" customWidth="1"/>
    <col min="773" max="773" width="23" customWidth="1"/>
    <col min="774" max="774" width="21.28515625" customWidth="1"/>
    <col min="775" max="775" width="20.7109375" customWidth="1"/>
    <col min="776" max="776" width="25.85546875" customWidth="1"/>
    <col min="777" max="777" width="29.28515625" customWidth="1"/>
    <col min="1028" max="1028" width="22.5703125" customWidth="1"/>
    <col min="1029" max="1029" width="23" customWidth="1"/>
    <col min="1030" max="1030" width="21.28515625" customWidth="1"/>
    <col min="1031" max="1031" width="20.7109375" customWidth="1"/>
    <col min="1032" max="1032" width="25.85546875" customWidth="1"/>
    <col min="1033" max="1033" width="29.28515625" customWidth="1"/>
    <col min="1284" max="1284" width="22.5703125" customWidth="1"/>
    <col min="1285" max="1285" width="23" customWidth="1"/>
    <col min="1286" max="1286" width="21.28515625" customWidth="1"/>
    <col min="1287" max="1287" width="20.7109375" customWidth="1"/>
    <col min="1288" max="1288" width="25.85546875" customWidth="1"/>
    <col min="1289" max="1289" width="29.28515625" customWidth="1"/>
    <col min="1540" max="1540" width="22.5703125" customWidth="1"/>
    <col min="1541" max="1541" width="23" customWidth="1"/>
    <col min="1542" max="1542" width="21.28515625" customWidth="1"/>
    <col min="1543" max="1543" width="20.7109375" customWidth="1"/>
    <col min="1544" max="1544" width="25.85546875" customWidth="1"/>
    <col min="1545" max="1545" width="29.28515625" customWidth="1"/>
    <col min="1796" max="1796" width="22.5703125" customWidth="1"/>
    <col min="1797" max="1797" width="23" customWidth="1"/>
    <col min="1798" max="1798" width="21.28515625" customWidth="1"/>
    <col min="1799" max="1799" width="20.7109375" customWidth="1"/>
    <col min="1800" max="1800" width="25.85546875" customWidth="1"/>
    <col min="1801" max="1801" width="29.28515625" customWidth="1"/>
    <col min="2052" max="2052" width="22.5703125" customWidth="1"/>
    <col min="2053" max="2053" width="23" customWidth="1"/>
    <col min="2054" max="2054" width="21.28515625" customWidth="1"/>
    <col min="2055" max="2055" width="20.7109375" customWidth="1"/>
    <col min="2056" max="2056" width="25.85546875" customWidth="1"/>
    <col min="2057" max="2057" width="29.28515625" customWidth="1"/>
    <col min="2308" max="2308" width="22.5703125" customWidth="1"/>
    <col min="2309" max="2309" width="23" customWidth="1"/>
    <col min="2310" max="2310" width="21.28515625" customWidth="1"/>
    <col min="2311" max="2311" width="20.7109375" customWidth="1"/>
    <col min="2312" max="2312" width="25.85546875" customWidth="1"/>
    <col min="2313" max="2313" width="29.28515625" customWidth="1"/>
    <col min="2564" max="2564" width="22.5703125" customWidth="1"/>
    <col min="2565" max="2565" width="23" customWidth="1"/>
    <col min="2566" max="2566" width="21.28515625" customWidth="1"/>
    <col min="2567" max="2567" width="20.7109375" customWidth="1"/>
    <col min="2568" max="2568" width="25.85546875" customWidth="1"/>
    <col min="2569" max="2569" width="29.28515625" customWidth="1"/>
    <col min="2820" max="2820" width="22.5703125" customWidth="1"/>
    <col min="2821" max="2821" width="23" customWidth="1"/>
    <col min="2822" max="2822" width="21.28515625" customWidth="1"/>
    <col min="2823" max="2823" width="20.7109375" customWidth="1"/>
    <col min="2824" max="2824" width="25.85546875" customWidth="1"/>
    <col min="2825" max="2825" width="29.28515625" customWidth="1"/>
    <col min="3076" max="3076" width="22.5703125" customWidth="1"/>
    <col min="3077" max="3077" width="23" customWidth="1"/>
    <col min="3078" max="3078" width="21.28515625" customWidth="1"/>
    <col min="3079" max="3079" width="20.7109375" customWidth="1"/>
    <col min="3080" max="3080" width="25.85546875" customWidth="1"/>
    <col min="3081" max="3081" width="29.28515625" customWidth="1"/>
    <col min="3332" max="3332" width="22.5703125" customWidth="1"/>
    <col min="3333" max="3333" width="23" customWidth="1"/>
    <col min="3334" max="3334" width="21.28515625" customWidth="1"/>
    <col min="3335" max="3335" width="20.7109375" customWidth="1"/>
    <col min="3336" max="3336" width="25.85546875" customWidth="1"/>
    <col min="3337" max="3337" width="29.28515625" customWidth="1"/>
    <col min="3588" max="3588" width="22.5703125" customWidth="1"/>
    <col min="3589" max="3589" width="23" customWidth="1"/>
    <col min="3590" max="3590" width="21.28515625" customWidth="1"/>
    <col min="3591" max="3591" width="20.7109375" customWidth="1"/>
    <col min="3592" max="3592" width="25.85546875" customWidth="1"/>
    <col min="3593" max="3593" width="29.28515625" customWidth="1"/>
    <col min="3844" max="3844" width="22.5703125" customWidth="1"/>
    <col min="3845" max="3845" width="23" customWidth="1"/>
    <col min="3846" max="3846" width="21.28515625" customWidth="1"/>
    <col min="3847" max="3847" width="20.7109375" customWidth="1"/>
    <col min="3848" max="3848" width="25.85546875" customWidth="1"/>
    <col min="3849" max="3849" width="29.28515625" customWidth="1"/>
    <col min="4100" max="4100" width="22.5703125" customWidth="1"/>
    <col min="4101" max="4101" width="23" customWidth="1"/>
    <col min="4102" max="4102" width="21.28515625" customWidth="1"/>
    <col min="4103" max="4103" width="20.7109375" customWidth="1"/>
    <col min="4104" max="4104" width="25.85546875" customWidth="1"/>
    <col min="4105" max="4105" width="29.28515625" customWidth="1"/>
    <col min="4356" max="4356" width="22.5703125" customWidth="1"/>
    <col min="4357" max="4357" width="23" customWidth="1"/>
    <col min="4358" max="4358" width="21.28515625" customWidth="1"/>
    <col min="4359" max="4359" width="20.7109375" customWidth="1"/>
    <col min="4360" max="4360" width="25.85546875" customWidth="1"/>
    <col min="4361" max="4361" width="29.28515625" customWidth="1"/>
    <col min="4612" max="4612" width="22.5703125" customWidth="1"/>
    <col min="4613" max="4613" width="23" customWidth="1"/>
    <col min="4614" max="4614" width="21.28515625" customWidth="1"/>
    <col min="4615" max="4615" width="20.7109375" customWidth="1"/>
    <col min="4616" max="4616" width="25.85546875" customWidth="1"/>
    <col min="4617" max="4617" width="29.28515625" customWidth="1"/>
    <col min="4868" max="4868" width="22.5703125" customWidth="1"/>
    <col min="4869" max="4869" width="23" customWidth="1"/>
    <col min="4870" max="4870" width="21.28515625" customWidth="1"/>
    <col min="4871" max="4871" width="20.7109375" customWidth="1"/>
    <col min="4872" max="4872" width="25.85546875" customWidth="1"/>
    <col min="4873" max="4873" width="29.28515625" customWidth="1"/>
    <col min="5124" max="5124" width="22.5703125" customWidth="1"/>
    <col min="5125" max="5125" width="23" customWidth="1"/>
    <col min="5126" max="5126" width="21.28515625" customWidth="1"/>
    <col min="5127" max="5127" width="20.7109375" customWidth="1"/>
    <col min="5128" max="5128" width="25.85546875" customWidth="1"/>
    <col min="5129" max="5129" width="29.28515625" customWidth="1"/>
    <col min="5380" max="5380" width="22.5703125" customWidth="1"/>
    <col min="5381" max="5381" width="23" customWidth="1"/>
    <col min="5382" max="5382" width="21.28515625" customWidth="1"/>
    <col min="5383" max="5383" width="20.7109375" customWidth="1"/>
    <col min="5384" max="5384" width="25.85546875" customWidth="1"/>
    <col min="5385" max="5385" width="29.28515625" customWidth="1"/>
    <col min="5636" max="5636" width="22.5703125" customWidth="1"/>
    <col min="5637" max="5637" width="23" customWidth="1"/>
    <col min="5638" max="5638" width="21.28515625" customWidth="1"/>
    <col min="5639" max="5639" width="20.7109375" customWidth="1"/>
    <col min="5640" max="5640" width="25.85546875" customWidth="1"/>
    <col min="5641" max="5641" width="29.28515625" customWidth="1"/>
    <col min="5892" max="5892" width="22.5703125" customWidth="1"/>
    <col min="5893" max="5893" width="23" customWidth="1"/>
    <col min="5894" max="5894" width="21.28515625" customWidth="1"/>
    <col min="5895" max="5895" width="20.7109375" customWidth="1"/>
    <col min="5896" max="5896" width="25.85546875" customWidth="1"/>
    <col min="5897" max="5897" width="29.28515625" customWidth="1"/>
    <col min="6148" max="6148" width="22.5703125" customWidth="1"/>
    <col min="6149" max="6149" width="23" customWidth="1"/>
    <col min="6150" max="6150" width="21.28515625" customWidth="1"/>
    <col min="6151" max="6151" width="20.7109375" customWidth="1"/>
    <col min="6152" max="6152" width="25.85546875" customWidth="1"/>
    <col min="6153" max="6153" width="29.28515625" customWidth="1"/>
    <col min="6404" max="6404" width="22.5703125" customWidth="1"/>
    <col min="6405" max="6405" width="23" customWidth="1"/>
    <col min="6406" max="6406" width="21.28515625" customWidth="1"/>
    <col min="6407" max="6407" width="20.7109375" customWidth="1"/>
    <col min="6408" max="6408" width="25.85546875" customWidth="1"/>
    <col min="6409" max="6409" width="29.28515625" customWidth="1"/>
    <col min="6660" max="6660" width="22.5703125" customWidth="1"/>
    <col min="6661" max="6661" width="23" customWidth="1"/>
    <col min="6662" max="6662" width="21.28515625" customWidth="1"/>
    <col min="6663" max="6663" width="20.7109375" customWidth="1"/>
    <col min="6664" max="6664" width="25.85546875" customWidth="1"/>
    <col min="6665" max="6665" width="29.28515625" customWidth="1"/>
    <col min="6916" max="6916" width="22.5703125" customWidth="1"/>
    <col min="6917" max="6917" width="23" customWidth="1"/>
    <col min="6918" max="6918" width="21.28515625" customWidth="1"/>
    <col min="6919" max="6919" width="20.7109375" customWidth="1"/>
    <col min="6920" max="6920" width="25.85546875" customWidth="1"/>
    <col min="6921" max="6921" width="29.28515625" customWidth="1"/>
    <col min="7172" max="7172" width="22.5703125" customWidth="1"/>
    <col min="7173" max="7173" width="23" customWidth="1"/>
    <col min="7174" max="7174" width="21.28515625" customWidth="1"/>
    <col min="7175" max="7175" width="20.7109375" customWidth="1"/>
    <col min="7176" max="7176" width="25.85546875" customWidth="1"/>
    <col min="7177" max="7177" width="29.28515625" customWidth="1"/>
    <col min="7428" max="7428" width="22.5703125" customWidth="1"/>
    <col min="7429" max="7429" width="23" customWidth="1"/>
    <col min="7430" max="7430" width="21.28515625" customWidth="1"/>
    <col min="7431" max="7431" width="20.7109375" customWidth="1"/>
    <col min="7432" max="7432" width="25.85546875" customWidth="1"/>
    <col min="7433" max="7433" width="29.28515625" customWidth="1"/>
    <col min="7684" max="7684" width="22.5703125" customWidth="1"/>
    <col min="7685" max="7685" width="23" customWidth="1"/>
    <col min="7686" max="7686" width="21.28515625" customWidth="1"/>
    <col min="7687" max="7687" width="20.7109375" customWidth="1"/>
    <col min="7688" max="7688" width="25.85546875" customWidth="1"/>
    <col min="7689" max="7689" width="29.28515625" customWidth="1"/>
    <col min="7940" max="7940" width="22.5703125" customWidth="1"/>
    <col min="7941" max="7941" width="23" customWidth="1"/>
    <col min="7942" max="7942" width="21.28515625" customWidth="1"/>
    <col min="7943" max="7943" width="20.7109375" customWidth="1"/>
    <col min="7944" max="7944" width="25.85546875" customWidth="1"/>
    <col min="7945" max="7945" width="29.28515625" customWidth="1"/>
    <col min="8196" max="8196" width="22.5703125" customWidth="1"/>
    <col min="8197" max="8197" width="23" customWidth="1"/>
    <col min="8198" max="8198" width="21.28515625" customWidth="1"/>
    <col min="8199" max="8199" width="20.7109375" customWidth="1"/>
    <col min="8200" max="8200" width="25.85546875" customWidth="1"/>
    <col min="8201" max="8201" width="29.28515625" customWidth="1"/>
    <col min="8452" max="8452" width="22.5703125" customWidth="1"/>
    <col min="8453" max="8453" width="23" customWidth="1"/>
    <col min="8454" max="8454" width="21.28515625" customWidth="1"/>
    <col min="8455" max="8455" width="20.7109375" customWidth="1"/>
    <col min="8456" max="8456" width="25.85546875" customWidth="1"/>
    <col min="8457" max="8457" width="29.28515625" customWidth="1"/>
    <col min="8708" max="8708" width="22.5703125" customWidth="1"/>
    <col min="8709" max="8709" width="23" customWidth="1"/>
    <col min="8710" max="8710" width="21.28515625" customWidth="1"/>
    <col min="8711" max="8711" width="20.7109375" customWidth="1"/>
    <col min="8712" max="8712" width="25.85546875" customWidth="1"/>
    <col min="8713" max="8713" width="29.28515625" customWidth="1"/>
    <col min="8964" max="8964" width="22.5703125" customWidth="1"/>
    <col min="8965" max="8965" width="23" customWidth="1"/>
    <col min="8966" max="8966" width="21.28515625" customWidth="1"/>
    <col min="8967" max="8967" width="20.7109375" customWidth="1"/>
    <col min="8968" max="8968" width="25.85546875" customWidth="1"/>
    <col min="8969" max="8969" width="29.28515625" customWidth="1"/>
    <col min="9220" max="9220" width="22.5703125" customWidth="1"/>
    <col min="9221" max="9221" width="23" customWidth="1"/>
    <col min="9222" max="9222" width="21.28515625" customWidth="1"/>
    <col min="9223" max="9223" width="20.7109375" customWidth="1"/>
    <col min="9224" max="9224" width="25.85546875" customWidth="1"/>
    <col min="9225" max="9225" width="29.28515625" customWidth="1"/>
    <col min="9476" max="9476" width="22.5703125" customWidth="1"/>
    <col min="9477" max="9477" width="23" customWidth="1"/>
    <col min="9478" max="9478" width="21.28515625" customWidth="1"/>
    <col min="9479" max="9479" width="20.7109375" customWidth="1"/>
    <col min="9480" max="9480" width="25.85546875" customWidth="1"/>
    <col min="9481" max="9481" width="29.28515625" customWidth="1"/>
    <col min="9732" max="9732" width="22.5703125" customWidth="1"/>
    <col min="9733" max="9733" width="23" customWidth="1"/>
    <col min="9734" max="9734" width="21.28515625" customWidth="1"/>
    <col min="9735" max="9735" width="20.7109375" customWidth="1"/>
    <col min="9736" max="9736" width="25.85546875" customWidth="1"/>
    <col min="9737" max="9737" width="29.28515625" customWidth="1"/>
    <col min="9988" max="9988" width="22.5703125" customWidth="1"/>
    <col min="9989" max="9989" width="23" customWidth="1"/>
    <col min="9990" max="9990" width="21.28515625" customWidth="1"/>
    <col min="9991" max="9991" width="20.7109375" customWidth="1"/>
    <col min="9992" max="9992" width="25.85546875" customWidth="1"/>
    <col min="9993" max="9993" width="29.28515625" customWidth="1"/>
    <col min="10244" max="10244" width="22.5703125" customWidth="1"/>
    <col min="10245" max="10245" width="23" customWidth="1"/>
    <col min="10246" max="10246" width="21.28515625" customWidth="1"/>
    <col min="10247" max="10247" width="20.7109375" customWidth="1"/>
    <col min="10248" max="10248" width="25.85546875" customWidth="1"/>
    <col min="10249" max="10249" width="29.28515625" customWidth="1"/>
    <col min="10500" max="10500" width="22.5703125" customWidth="1"/>
    <col min="10501" max="10501" width="23" customWidth="1"/>
    <col min="10502" max="10502" width="21.28515625" customWidth="1"/>
    <col min="10503" max="10503" width="20.7109375" customWidth="1"/>
    <col min="10504" max="10504" width="25.85546875" customWidth="1"/>
    <col min="10505" max="10505" width="29.28515625" customWidth="1"/>
    <col min="10756" max="10756" width="22.5703125" customWidth="1"/>
    <col min="10757" max="10757" width="23" customWidth="1"/>
    <col min="10758" max="10758" width="21.28515625" customWidth="1"/>
    <col min="10759" max="10759" width="20.7109375" customWidth="1"/>
    <col min="10760" max="10760" width="25.85546875" customWidth="1"/>
    <col min="10761" max="10761" width="29.28515625" customWidth="1"/>
    <col min="11012" max="11012" width="22.5703125" customWidth="1"/>
    <col min="11013" max="11013" width="23" customWidth="1"/>
    <col min="11014" max="11014" width="21.28515625" customWidth="1"/>
    <col min="11015" max="11015" width="20.7109375" customWidth="1"/>
    <col min="11016" max="11016" width="25.85546875" customWidth="1"/>
    <col min="11017" max="11017" width="29.28515625" customWidth="1"/>
    <col min="11268" max="11268" width="22.5703125" customWidth="1"/>
    <col min="11269" max="11269" width="23" customWidth="1"/>
    <col min="11270" max="11270" width="21.28515625" customWidth="1"/>
    <col min="11271" max="11271" width="20.7109375" customWidth="1"/>
    <col min="11272" max="11272" width="25.85546875" customWidth="1"/>
    <col min="11273" max="11273" width="29.28515625" customWidth="1"/>
    <col min="11524" max="11524" width="22.5703125" customWidth="1"/>
    <col min="11525" max="11525" width="23" customWidth="1"/>
    <col min="11526" max="11526" width="21.28515625" customWidth="1"/>
    <col min="11527" max="11527" width="20.7109375" customWidth="1"/>
    <col min="11528" max="11528" width="25.85546875" customWidth="1"/>
    <col min="11529" max="11529" width="29.28515625" customWidth="1"/>
    <col min="11780" max="11780" width="22.5703125" customWidth="1"/>
    <col min="11781" max="11781" width="23" customWidth="1"/>
    <col min="11782" max="11782" width="21.28515625" customWidth="1"/>
    <col min="11783" max="11783" width="20.7109375" customWidth="1"/>
    <col min="11784" max="11784" width="25.85546875" customWidth="1"/>
    <col min="11785" max="11785" width="29.28515625" customWidth="1"/>
    <col min="12036" max="12036" width="22.5703125" customWidth="1"/>
    <col min="12037" max="12037" width="23" customWidth="1"/>
    <col min="12038" max="12038" width="21.28515625" customWidth="1"/>
    <col min="12039" max="12039" width="20.7109375" customWidth="1"/>
    <col min="12040" max="12040" width="25.85546875" customWidth="1"/>
    <col min="12041" max="12041" width="29.28515625" customWidth="1"/>
    <col min="12292" max="12292" width="22.5703125" customWidth="1"/>
    <col min="12293" max="12293" width="23" customWidth="1"/>
    <col min="12294" max="12294" width="21.28515625" customWidth="1"/>
    <col min="12295" max="12295" width="20.7109375" customWidth="1"/>
    <col min="12296" max="12296" width="25.85546875" customWidth="1"/>
    <col min="12297" max="12297" width="29.28515625" customWidth="1"/>
    <col min="12548" max="12548" width="22.5703125" customWidth="1"/>
    <col min="12549" max="12549" width="23" customWidth="1"/>
    <col min="12550" max="12550" width="21.28515625" customWidth="1"/>
    <col min="12551" max="12551" width="20.7109375" customWidth="1"/>
    <col min="12552" max="12552" width="25.85546875" customWidth="1"/>
    <col min="12553" max="12553" width="29.28515625" customWidth="1"/>
    <col min="12804" max="12804" width="22.5703125" customWidth="1"/>
    <col min="12805" max="12805" width="23" customWidth="1"/>
    <col min="12806" max="12806" width="21.28515625" customWidth="1"/>
    <col min="12807" max="12807" width="20.7109375" customWidth="1"/>
    <col min="12808" max="12808" width="25.85546875" customWidth="1"/>
    <col min="12809" max="12809" width="29.28515625" customWidth="1"/>
    <col min="13060" max="13060" width="22.5703125" customWidth="1"/>
    <col min="13061" max="13061" width="23" customWidth="1"/>
    <col min="13062" max="13062" width="21.28515625" customWidth="1"/>
    <col min="13063" max="13063" width="20.7109375" customWidth="1"/>
    <col min="13064" max="13064" width="25.85546875" customWidth="1"/>
    <col min="13065" max="13065" width="29.28515625" customWidth="1"/>
    <col min="13316" max="13316" width="22.5703125" customWidth="1"/>
    <col min="13317" max="13317" width="23" customWidth="1"/>
    <col min="13318" max="13318" width="21.28515625" customWidth="1"/>
    <col min="13319" max="13319" width="20.7109375" customWidth="1"/>
    <col min="13320" max="13320" width="25.85546875" customWidth="1"/>
    <col min="13321" max="13321" width="29.28515625" customWidth="1"/>
    <col min="13572" max="13572" width="22.5703125" customWidth="1"/>
    <col min="13573" max="13573" width="23" customWidth="1"/>
    <col min="13574" max="13574" width="21.28515625" customWidth="1"/>
    <col min="13575" max="13575" width="20.7109375" customWidth="1"/>
    <col min="13576" max="13576" width="25.85546875" customWidth="1"/>
    <col min="13577" max="13577" width="29.28515625" customWidth="1"/>
    <col min="13828" max="13828" width="22.5703125" customWidth="1"/>
    <col min="13829" max="13829" width="23" customWidth="1"/>
    <col min="13830" max="13830" width="21.28515625" customWidth="1"/>
    <col min="13831" max="13831" width="20.7109375" customWidth="1"/>
    <col min="13832" max="13832" width="25.85546875" customWidth="1"/>
    <col min="13833" max="13833" width="29.28515625" customWidth="1"/>
    <col min="14084" max="14084" width="22.5703125" customWidth="1"/>
    <col min="14085" max="14085" width="23" customWidth="1"/>
    <col min="14086" max="14086" width="21.28515625" customWidth="1"/>
    <col min="14087" max="14087" width="20.7109375" customWidth="1"/>
    <col min="14088" max="14088" width="25.85546875" customWidth="1"/>
    <col min="14089" max="14089" width="29.28515625" customWidth="1"/>
    <col min="14340" max="14340" width="22.5703125" customWidth="1"/>
    <col min="14341" max="14341" width="23" customWidth="1"/>
    <col min="14342" max="14342" width="21.28515625" customWidth="1"/>
    <col min="14343" max="14343" width="20.7109375" customWidth="1"/>
    <col min="14344" max="14344" width="25.85546875" customWidth="1"/>
    <col min="14345" max="14345" width="29.28515625" customWidth="1"/>
    <col min="14596" max="14596" width="22.5703125" customWidth="1"/>
    <col min="14597" max="14597" width="23" customWidth="1"/>
    <col min="14598" max="14598" width="21.28515625" customWidth="1"/>
    <col min="14599" max="14599" width="20.7109375" customWidth="1"/>
    <col min="14600" max="14600" width="25.85546875" customWidth="1"/>
    <col min="14601" max="14601" width="29.28515625" customWidth="1"/>
    <col min="14852" max="14852" width="22.5703125" customWidth="1"/>
    <col min="14853" max="14853" width="23" customWidth="1"/>
    <col min="14854" max="14854" width="21.28515625" customWidth="1"/>
    <col min="14855" max="14855" width="20.7109375" customWidth="1"/>
    <col min="14856" max="14856" width="25.85546875" customWidth="1"/>
    <col min="14857" max="14857" width="29.28515625" customWidth="1"/>
    <col min="15108" max="15108" width="22.5703125" customWidth="1"/>
    <col min="15109" max="15109" width="23" customWidth="1"/>
    <col min="15110" max="15110" width="21.28515625" customWidth="1"/>
    <col min="15111" max="15111" width="20.7109375" customWidth="1"/>
    <col min="15112" max="15112" width="25.85546875" customWidth="1"/>
    <col min="15113" max="15113" width="29.28515625" customWidth="1"/>
    <col min="15364" max="15364" width="22.5703125" customWidth="1"/>
    <col min="15365" max="15365" width="23" customWidth="1"/>
    <col min="15366" max="15366" width="21.28515625" customWidth="1"/>
    <col min="15367" max="15367" width="20.7109375" customWidth="1"/>
    <col min="15368" max="15368" width="25.85546875" customWidth="1"/>
    <col min="15369" max="15369" width="29.28515625" customWidth="1"/>
    <col min="15620" max="15620" width="22.5703125" customWidth="1"/>
    <col min="15621" max="15621" width="23" customWidth="1"/>
    <col min="15622" max="15622" width="21.28515625" customWidth="1"/>
    <col min="15623" max="15623" width="20.7109375" customWidth="1"/>
    <col min="15624" max="15624" width="25.85546875" customWidth="1"/>
    <col min="15625" max="15625" width="29.28515625" customWidth="1"/>
    <col min="15876" max="15876" width="22.5703125" customWidth="1"/>
    <col min="15877" max="15877" width="23" customWidth="1"/>
    <col min="15878" max="15878" width="21.28515625" customWidth="1"/>
    <col min="15879" max="15879" width="20.7109375" customWidth="1"/>
    <col min="15880" max="15880" width="25.85546875" customWidth="1"/>
    <col min="15881" max="15881" width="29.28515625" customWidth="1"/>
    <col min="16132" max="16132" width="22.5703125" customWidth="1"/>
    <col min="16133" max="16133" width="23" customWidth="1"/>
    <col min="16134" max="16134" width="21.28515625" customWidth="1"/>
    <col min="16135" max="16135" width="20.7109375" customWidth="1"/>
    <col min="16136" max="16136" width="25.85546875" customWidth="1"/>
    <col min="16137" max="16137" width="29.28515625" customWidth="1"/>
  </cols>
  <sheetData>
    <row r="1" spans="1:9" ht="18.75" customHeight="1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12" t="s">
        <v>210</v>
      </c>
      <c r="B3" s="112"/>
      <c r="C3" s="112"/>
      <c r="D3" s="112"/>
      <c r="E3" s="112"/>
      <c r="F3" s="112"/>
      <c r="G3" s="112"/>
      <c r="H3" s="112"/>
      <c r="I3" s="112"/>
    </row>
    <row r="4" spans="1:9" ht="15.75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9" ht="15.75" x14ac:dyDescent="0.25">
      <c r="A5" s="113" t="s">
        <v>0</v>
      </c>
      <c r="B5" s="113"/>
      <c r="C5" s="113"/>
      <c r="D5" s="113"/>
      <c r="E5" s="113"/>
      <c r="F5" s="113"/>
      <c r="G5" s="113"/>
      <c r="H5" s="113"/>
      <c r="I5" s="113"/>
    </row>
    <row r="6" spans="1:9" ht="15.75" x14ac:dyDescent="0.25">
      <c r="A6" s="67"/>
      <c r="B6" s="67"/>
      <c r="C6" s="67"/>
      <c r="D6" s="67"/>
      <c r="E6" s="67"/>
      <c r="F6" s="67"/>
      <c r="G6" s="67"/>
      <c r="H6" s="67"/>
      <c r="I6" s="67"/>
    </row>
    <row r="7" spans="1:9" ht="126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6.75" customHeight="1" x14ac:dyDescent="0.25">
      <c r="A9" s="94" t="s">
        <v>10</v>
      </c>
      <c r="B9" s="95"/>
      <c r="C9" s="95"/>
      <c r="D9" s="95"/>
      <c r="E9" s="95"/>
      <c r="F9" s="95"/>
      <c r="G9" s="95"/>
      <c r="H9" s="95"/>
      <c r="I9" s="96"/>
    </row>
    <row r="10" spans="1:9" ht="28.5" customHeight="1" x14ac:dyDescent="0.25">
      <c r="A10" s="7">
        <v>1</v>
      </c>
      <c r="B10" s="8"/>
      <c r="C10" s="9"/>
      <c r="D10" s="10" t="s">
        <v>190</v>
      </c>
      <c r="E10" s="11" t="s">
        <v>40</v>
      </c>
      <c r="F10" s="12" t="s">
        <v>41</v>
      </c>
      <c r="G10" s="13"/>
      <c r="H10" s="14">
        <v>6922.6</v>
      </c>
      <c r="I10" s="14"/>
    </row>
    <row r="11" spans="1:9" ht="2.25" customHeight="1" x14ac:dyDescent="0.25">
      <c r="A11" s="7">
        <v>2</v>
      </c>
      <c r="B11" s="8"/>
      <c r="C11" s="9"/>
      <c r="D11" s="10"/>
      <c r="E11" s="11"/>
      <c r="F11" s="12"/>
      <c r="G11" s="13"/>
      <c r="H11" s="14"/>
      <c r="I11" s="14"/>
    </row>
    <row r="12" spans="1:9" ht="15.75" hidden="1" x14ac:dyDescent="0.25">
      <c r="A12" s="7">
        <v>3</v>
      </c>
      <c r="B12" s="8"/>
      <c r="C12" s="9"/>
      <c r="D12" s="10"/>
      <c r="E12" s="11"/>
      <c r="F12" s="12"/>
      <c r="G12" s="13"/>
      <c r="H12" s="14"/>
      <c r="I12" s="14"/>
    </row>
    <row r="13" spans="1:9" ht="15.75" hidden="1" x14ac:dyDescent="0.25">
      <c r="A13" s="7">
        <v>4</v>
      </c>
      <c r="B13" s="8"/>
      <c r="C13" s="9"/>
      <c r="D13" s="10"/>
      <c r="E13" s="11"/>
      <c r="F13" s="12"/>
      <c r="G13" s="13"/>
      <c r="H13" s="14"/>
      <c r="I13" s="14"/>
    </row>
    <row r="14" spans="1:9" ht="15.75" hidden="1" x14ac:dyDescent="0.25">
      <c r="A14" s="7">
        <v>5</v>
      </c>
      <c r="B14" s="8"/>
      <c r="C14" s="9"/>
      <c r="D14" s="10"/>
      <c r="E14" s="11"/>
      <c r="F14" s="12"/>
      <c r="G14" s="13"/>
      <c r="H14" s="14"/>
      <c r="I14" s="14"/>
    </row>
    <row r="15" spans="1:9" ht="15.75" hidden="1" x14ac:dyDescent="0.25">
      <c r="A15" s="7">
        <v>6</v>
      </c>
      <c r="B15" s="8"/>
      <c r="C15" s="9"/>
      <c r="D15" s="10"/>
      <c r="E15" s="11"/>
      <c r="F15" s="12"/>
      <c r="G15" s="13"/>
      <c r="H15" s="14"/>
      <c r="I15" s="14"/>
    </row>
    <row r="16" spans="1:9" ht="18.75" x14ac:dyDescent="0.25">
      <c r="A16" s="114" t="s">
        <v>11</v>
      </c>
      <c r="B16" s="115"/>
      <c r="C16" s="115"/>
      <c r="D16" s="115"/>
      <c r="E16" s="115"/>
      <c r="F16" s="115"/>
      <c r="G16" s="115"/>
      <c r="H16" s="116"/>
      <c r="I16" s="51">
        <f>SUM(I10:I15)</f>
        <v>0</v>
      </c>
    </row>
    <row r="17" spans="1:9" ht="18.75" x14ac:dyDescent="0.3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15.75" x14ac:dyDescent="0.25">
      <c r="A18" s="94" t="s">
        <v>12</v>
      </c>
      <c r="B18" s="95"/>
      <c r="C18" s="95"/>
      <c r="D18" s="95"/>
      <c r="E18" s="95"/>
      <c r="F18" s="95"/>
      <c r="G18" s="95"/>
      <c r="H18" s="95"/>
      <c r="I18" s="96"/>
    </row>
    <row r="19" spans="1:9" ht="2.25" customHeight="1" x14ac:dyDescent="0.25">
      <c r="A19" s="13">
        <v>1</v>
      </c>
      <c r="B19" s="8"/>
      <c r="C19" s="13"/>
      <c r="D19" s="13"/>
      <c r="E19" s="11"/>
      <c r="F19" s="13"/>
      <c r="G19" s="13"/>
      <c r="H19" s="14"/>
      <c r="I19" s="14"/>
    </row>
    <row r="20" spans="1:9" hidden="1" x14ac:dyDescent="0.25">
      <c r="A20" s="13">
        <v>2</v>
      </c>
      <c r="B20" s="8"/>
      <c r="C20" s="13"/>
      <c r="D20" s="13"/>
      <c r="E20" s="11"/>
      <c r="F20" s="13"/>
      <c r="G20" s="13"/>
      <c r="H20" s="14"/>
      <c r="I20" s="14"/>
    </row>
    <row r="21" spans="1:9" hidden="1" x14ac:dyDescent="0.25">
      <c r="A21" s="13">
        <v>3</v>
      </c>
      <c r="B21" s="8"/>
      <c r="C21" s="13"/>
      <c r="D21" s="13"/>
      <c r="E21" s="11"/>
      <c r="F21" s="13"/>
      <c r="G21" s="13"/>
      <c r="H21" s="14"/>
      <c r="I21" s="14"/>
    </row>
    <row r="22" spans="1:9" ht="18.75" x14ac:dyDescent="0.25">
      <c r="A22" s="114" t="s">
        <v>13</v>
      </c>
      <c r="B22" s="115"/>
      <c r="C22" s="115"/>
      <c r="D22" s="115"/>
      <c r="E22" s="115"/>
      <c r="F22" s="115"/>
      <c r="G22" s="115"/>
      <c r="H22" s="116"/>
      <c r="I22" s="15">
        <f>SUM(A22:H22)</f>
        <v>0</v>
      </c>
    </row>
    <row r="23" spans="1:9" ht="18.75" x14ac:dyDescent="0.25">
      <c r="A23" s="19"/>
      <c r="B23" s="20"/>
      <c r="C23" s="20"/>
      <c r="D23" s="20"/>
      <c r="E23" s="20"/>
      <c r="F23" s="20"/>
      <c r="G23" s="20"/>
      <c r="H23" s="20"/>
      <c r="I23" s="18"/>
    </row>
    <row r="24" spans="1:9" ht="15" customHeight="1" x14ac:dyDescent="0.25">
      <c r="A24" s="94" t="s">
        <v>14</v>
      </c>
      <c r="B24" s="95"/>
      <c r="C24" s="95"/>
      <c r="D24" s="95"/>
      <c r="E24" s="95"/>
      <c r="F24" s="95"/>
      <c r="G24" s="95"/>
      <c r="H24" s="95"/>
      <c r="I24" s="96"/>
    </row>
    <row r="25" spans="1:9" ht="2.25" customHeight="1" x14ac:dyDescent="0.25">
      <c r="A25" s="12">
        <v>1</v>
      </c>
      <c r="B25" s="8"/>
      <c r="C25" s="10"/>
      <c r="D25" s="10" t="s">
        <v>82</v>
      </c>
      <c r="E25" s="21" t="s">
        <v>105</v>
      </c>
      <c r="F25" s="10" t="s">
        <v>100</v>
      </c>
      <c r="G25" s="13" t="s">
        <v>119</v>
      </c>
      <c r="H25" s="14">
        <v>98338</v>
      </c>
      <c r="I25" s="14"/>
    </row>
    <row r="26" spans="1:9" ht="12" hidden="1" customHeight="1" x14ac:dyDescent="0.25">
      <c r="A26" s="12">
        <v>4</v>
      </c>
      <c r="B26" s="8"/>
      <c r="C26" s="10"/>
      <c r="D26" s="10" t="s">
        <v>85</v>
      </c>
      <c r="E26" s="21" t="s">
        <v>49</v>
      </c>
      <c r="F26" s="10" t="s">
        <v>101</v>
      </c>
      <c r="G26" s="13"/>
      <c r="H26" s="14">
        <v>5445</v>
      </c>
      <c r="I26" s="14"/>
    </row>
    <row r="27" spans="1:9" ht="13.5" customHeight="1" x14ac:dyDescent="0.25">
      <c r="A27" s="12">
        <v>5</v>
      </c>
      <c r="B27" s="8"/>
      <c r="C27" s="10"/>
      <c r="D27" s="10" t="s">
        <v>207</v>
      </c>
      <c r="E27" s="21" t="s">
        <v>47</v>
      </c>
      <c r="F27" s="10" t="s">
        <v>46</v>
      </c>
      <c r="G27" s="13" t="s">
        <v>48</v>
      </c>
      <c r="H27" s="14">
        <v>3180</v>
      </c>
      <c r="I27" s="14">
        <v>666</v>
      </c>
    </row>
    <row r="28" spans="1:9" ht="14.25" customHeight="1" x14ac:dyDescent="0.25">
      <c r="A28" s="12">
        <v>6</v>
      </c>
      <c r="B28" s="8"/>
      <c r="C28" s="10"/>
      <c r="D28" s="10" t="s">
        <v>86</v>
      </c>
      <c r="E28" s="21" t="s">
        <v>75</v>
      </c>
      <c r="F28" s="10" t="s">
        <v>102</v>
      </c>
      <c r="G28" s="13" t="s">
        <v>116</v>
      </c>
      <c r="H28" s="14">
        <v>110000</v>
      </c>
      <c r="I28" s="14">
        <f>1405.76+2162.34+2575.84+677.4</f>
        <v>6821.34</v>
      </c>
    </row>
    <row r="29" spans="1:9" ht="13.5" customHeight="1" x14ac:dyDescent="0.25">
      <c r="A29" s="12">
        <v>12</v>
      </c>
      <c r="B29" s="8"/>
      <c r="C29" s="10"/>
      <c r="D29" s="10" t="s">
        <v>177</v>
      </c>
      <c r="E29" s="21" t="s">
        <v>217</v>
      </c>
      <c r="F29" s="10" t="s">
        <v>103</v>
      </c>
      <c r="G29" s="13" t="s">
        <v>178</v>
      </c>
      <c r="H29" s="14">
        <v>44740</v>
      </c>
      <c r="I29" s="14">
        <f>11804.8</f>
        <v>11804.8</v>
      </c>
    </row>
    <row r="30" spans="1:9" x14ac:dyDescent="0.25">
      <c r="A30" s="12">
        <v>15</v>
      </c>
      <c r="B30" s="8"/>
      <c r="C30" s="10"/>
      <c r="D30" s="10" t="s">
        <v>93</v>
      </c>
      <c r="E30" s="21" t="s">
        <v>109</v>
      </c>
      <c r="F30" s="10" t="s">
        <v>103</v>
      </c>
      <c r="G30" s="13" t="s">
        <v>120</v>
      </c>
      <c r="H30" s="14">
        <v>49950</v>
      </c>
      <c r="I30" s="14">
        <f>3540</f>
        <v>3540</v>
      </c>
    </row>
    <row r="31" spans="1:9" ht="13.5" customHeight="1" x14ac:dyDescent="0.25">
      <c r="A31" s="12">
        <v>20</v>
      </c>
      <c r="B31" s="8"/>
      <c r="C31" s="10"/>
      <c r="D31" s="10" t="s">
        <v>97</v>
      </c>
      <c r="E31" s="21" t="s">
        <v>47</v>
      </c>
      <c r="F31" s="10" t="s">
        <v>103</v>
      </c>
      <c r="G31" s="13" t="s">
        <v>122</v>
      </c>
      <c r="H31" s="14">
        <v>30288</v>
      </c>
      <c r="I31" s="14">
        <v>943.5</v>
      </c>
    </row>
    <row r="32" spans="1:9" x14ac:dyDescent="0.25">
      <c r="A32" s="12">
        <v>23</v>
      </c>
      <c r="B32" s="8"/>
      <c r="C32" s="10"/>
      <c r="D32" s="10" t="s">
        <v>99</v>
      </c>
      <c r="E32" s="21" t="s">
        <v>15</v>
      </c>
      <c r="F32" s="10" t="s">
        <v>104</v>
      </c>
      <c r="G32" s="13" t="s">
        <v>42</v>
      </c>
      <c r="H32" s="14">
        <v>49500</v>
      </c>
      <c r="I32" s="14">
        <f>778.7+667.8+479.2+479.2+479.2+479.2+519.4+419.3</f>
        <v>4302</v>
      </c>
    </row>
    <row r="33" spans="1:9" ht="15" customHeight="1" x14ac:dyDescent="0.25">
      <c r="A33" s="94" t="s">
        <v>232</v>
      </c>
      <c r="B33" s="95"/>
      <c r="C33" s="95"/>
      <c r="D33" s="95"/>
      <c r="E33" s="95"/>
      <c r="F33" s="95"/>
      <c r="G33" s="95"/>
      <c r="H33" s="95"/>
      <c r="I33" s="96"/>
    </row>
    <row r="34" spans="1:9" ht="16.5" customHeight="1" x14ac:dyDescent="0.25">
      <c r="A34" s="12">
        <v>2</v>
      </c>
      <c r="B34" s="8"/>
      <c r="C34" s="10"/>
      <c r="D34" s="10" t="s">
        <v>214</v>
      </c>
      <c r="E34" s="21" t="s">
        <v>49</v>
      </c>
      <c r="F34" s="10" t="s">
        <v>101</v>
      </c>
      <c r="G34" s="13" t="s">
        <v>215</v>
      </c>
      <c r="H34" s="14">
        <v>11945.09</v>
      </c>
      <c r="I34" s="14">
        <f>10751.44+220.4</f>
        <v>10971.84</v>
      </c>
    </row>
    <row r="35" spans="1:9" ht="13.5" customHeight="1" x14ac:dyDescent="0.25">
      <c r="A35" s="12">
        <v>3</v>
      </c>
      <c r="B35" s="8"/>
      <c r="C35" s="10"/>
      <c r="D35" s="10" t="s">
        <v>218</v>
      </c>
      <c r="E35" s="21" t="s">
        <v>49</v>
      </c>
      <c r="F35" s="10" t="s">
        <v>101</v>
      </c>
      <c r="G35" s="13" t="s">
        <v>219</v>
      </c>
      <c r="H35" s="14">
        <v>2403.1999999999998</v>
      </c>
      <c r="I35" s="14">
        <v>2403.1999999999998</v>
      </c>
    </row>
    <row r="36" spans="1:9" x14ac:dyDescent="0.25">
      <c r="A36" s="12">
        <v>25</v>
      </c>
      <c r="B36" s="8"/>
      <c r="C36" s="10"/>
      <c r="D36" s="10" t="s">
        <v>212</v>
      </c>
      <c r="E36" s="21" t="s">
        <v>114</v>
      </c>
      <c r="F36" s="10" t="s">
        <v>103</v>
      </c>
      <c r="G36" s="13" t="s">
        <v>213</v>
      </c>
      <c r="H36" s="14">
        <v>14000</v>
      </c>
      <c r="I36" s="14">
        <f>1022+5306</f>
        <v>6328</v>
      </c>
    </row>
    <row r="37" spans="1:9" ht="18" customHeight="1" x14ac:dyDescent="0.25">
      <c r="A37" s="12">
        <v>7</v>
      </c>
      <c r="B37" s="8"/>
      <c r="C37" s="10"/>
      <c r="D37" s="10" t="s">
        <v>87</v>
      </c>
      <c r="E37" s="21" t="s">
        <v>124</v>
      </c>
      <c r="F37" s="10" t="s">
        <v>103</v>
      </c>
      <c r="G37" s="13" t="s">
        <v>125</v>
      </c>
      <c r="H37" s="14">
        <v>22000</v>
      </c>
      <c r="I37" s="14">
        <f>1782+2462.9</f>
        <v>4244.8999999999996</v>
      </c>
    </row>
    <row r="38" spans="1:9" ht="18" customHeight="1" x14ac:dyDescent="0.25">
      <c r="A38" s="12">
        <v>8</v>
      </c>
      <c r="B38" s="8"/>
      <c r="C38" s="10"/>
      <c r="D38" s="10" t="s">
        <v>88</v>
      </c>
      <c r="E38" s="21" t="s">
        <v>126</v>
      </c>
      <c r="F38" s="10" t="s">
        <v>103</v>
      </c>
      <c r="G38" s="13" t="s">
        <v>127</v>
      </c>
      <c r="H38" s="14">
        <v>2305</v>
      </c>
      <c r="I38" s="14">
        <f>210+150.8</f>
        <v>360.8</v>
      </c>
    </row>
    <row r="39" spans="1:9" ht="13.5" customHeight="1" x14ac:dyDescent="0.25">
      <c r="A39" s="12">
        <v>9</v>
      </c>
      <c r="B39" s="8"/>
      <c r="C39" s="10"/>
      <c r="D39" s="10" t="s">
        <v>89</v>
      </c>
      <c r="E39" s="21" t="s">
        <v>128</v>
      </c>
      <c r="F39" s="10" t="s">
        <v>103</v>
      </c>
      <c r="G39" s="13" t="s">
        <v>129</v>
      </c>
      <c r="H39" s="14">
        <v>2244</v>
      </c>
      <c r="I39" s="14">
        <f>330</f>
        <v>330</v>
      </c>
    </row>
    <row r="40" spans="1:9" ht="13.5" customHeight="1" x14ac:dyDescent="0.25">
      <c r="A40" s="12">
        <v>10</v>
      </c>
      <c r="B40" s="8"/>
      <c r="C40" s="10"/>
      <c r="D40" s="10" t="s">
        <v>90</v>
      </c>
      <c r="E40" s="21" t="s">
        <v>130</v>
      </c>
      <c r="F40" s="10" t="s">
        <v>103</v>
      </c>
      <c r="G40" s="13" t="s">
        <v>131</v>
      </c>
      <c r="H40" s="14">
        <v>9000</v>
      </c>
      <c r="I40" s="14">
        <f>2000</f>
        <v>2000</v>
      </c>
    </row>
    <row r="41" spans="1:9" x14ac:dyDescent="0.25">
      <c r="A41" s="12">
        <v>13</v>
      </c>
      <c r="B41" s="8"/>
      <c r="C41" s="10"/>
      <c r="D41" s="10" t="s">
        <v>155</v>
      </c>
      <c r="E41" s="21" t="s">
        <v>156</v>
      </c>
      <c r="F41" s="10" t="s">
        <v>103</v>
      </c>
      <c r="G41" s="13" t="s">
        <v>157</v>
      </c>
      <c r="H41" s="14">
        <v>6300</v>
      </c>
      <c r="I41" s="14">
        <f>1500</f>
        <v>1500</v>
      </c>
    </row>
    <row r="42" spans="1:9" x14ac:dyDescent="0.25">
      <c r="A42" s="12">
        <v>14</v>
      </c>
      <c r="B42" s="8"/>
      <c r="C42" s="10"/>
      <c r="D42" s="10" t="s">
        <v>158</v>
      </c>
      <c r="E42" s="21" t="s">
        <v>159</v>
      </c>
      <c r="F42" s="10" t="s">
        <v>103</v>
      </c>
      <c r="G42" s="13" t="s">
        <v>160</v>
      </c>
      <c r="H42" s="14">
        <v>780</v>
      </c>
      <c r="I42" s="14"/>
    </row>
    <row r="43" spans="1:9" ht="13.5" customHeight="1" x14ac:dyDescent="0.25">
      <c r="A43" s="12">
        <v>11</v>
      </c>
      <c r="B43" s="8"/>
      <c r="C43" s="10"/>
      <c r="D43" s="10" t="s">
        <v>91</v>
      </c>
      <c r="E43" s="21" t="s">
        <v>134</v>
      </c>
      <c r="F43" s="10" t="s">
        <v>103</v>
      </c>
      <c r="G43" s="13" t="s">
        <v>132</v>
      </c>
      <c r="H43" s="14">
        <v>2944.5</v>
      </c>
      <c r="I43" s="14"/>
    </row>
    <row r="44" spans="1:9" x14ac:dyDescent="0.25">
      <c r="A44" s="12">
        <v>16</v>
      </c>
      <c r="B44" s="8"/>
      <c r="C44" s="10"/>
      <c r="D44" s="10" t="s">
        <v>161</v>
      </c>
      <c r="E44" s="21" t="s">
        <v>162</v>
      </c>
      <c r="F44" s="10" t="s">
        <v>103</v>
      </c>
      <c r="G44" s="13" t="s">
        <v>157</v>
      </c>
      <c r="H44" s="14">
        <v>37500</v>
      </c>
      <c r="I44" s="14">
        <f>3000+2000</f>
        <v>5000</v>
      </c>
    </row>
    <row r="45" spans="1:9" x14ac:dyDescent="0.25">
      <c r="A45" s="12">
        <v>17</v>
      </c>
      <c r="B45" s="8"/>
      <c r="C45" s="10"/>
      <c r="D45" s="10" t="s">
        <v>94</v>
      </c>
      <c r="E45" s="21" t="s">
        <v>110</v>
      </c>
      <c r="F45" s="10" t="s">
        <v>103</v>
      </c>
      <c r="G45" s="13" t="s">
        <v>111</v>
      </c>
      <c r="H45" s="14">
        <v>49544</v>
      </c>
      <c r="I45" s="14">
        <f>4095</f>
        <v>4095</v>
      </c>
    </row>
    <row r="46" spans="1:9" ht="13.5" customHeight="1" x14ac:dyDescent="0.25">
      <c r="A46" s="12">
        <v>18</v>
      </c>
      <c r="B46" s="8"/>
      <c r="C46" s="10"/>
      <c r="D46" s="10" t="s">
        <v>95</v>
      </c>
      <c r="E46" s="21" t="s">
        <v>112</v>
      </c>
      <c r="F46" s="10" t="s">
        <v>103</v>
      </c>
      <c r="G46" s="13" t="s">
        <v>113</v>
      </c>
      <c r="H46" s="14">
        <v>37000</v>
      </c>
      <c r="I46" s="14">
        <f>2448+630+2220</f>
        <v>5298</v>
      </c>
    </row>
    <row r="47" spans="1:9" x14ac:dyDescent="0.25">
      <c r="A47" s="12">
        <v>21</v>
      </c>
      <c r="B47" s="8"/>
      <c r="C47" s="10"/>
      <c r="D47" s="10" t="s">
        <v>98</v>
      </c>
      <c r="E47" s="21" t="s">
        <v>121</v>
      </c>
      <c r="F47" s="10" t="s">
        <v>103</v>
      </c>
      <c r="G47" s="13" t="s">
        <v>123</v>
      </c>
      <c r="H47" s="14">
        <v>49500</v>
      </c>
      <c r="I47" s="14">
        <f>5265+6750</f>
        <v>12015</v>
      </c>
    </row>
    <row r="48" spans="1:9" x14ac:dyDescent="0.25">
      <c r="A48" s="12">
        <v>22</v>
      </c>
      <c r="B48" s="8"/>
      <c r="C48" s="10"/>
      <c r="D48" s="10" t="s">
        <v>209</v>
      </c>
      <c r="E48" s="21" t="s">
        <v>216</v>
      </c>
      <c r="F48" s="10" t="s">
        <v>103</v>
      </c>
      <c r="G48" s="13" t="s">
        <v>208</v>
      </c>
      <c r="H48" s="14">
        <v>14400</v>
      </c>
      <c r="I48" s="14">
        <f>5080+3267</f>
        <v>8347</v>
      </c>
    </row>
    <row r="49" spans="1:12" x14ac:dyDescent="0.25">
      <c r="A49" s="12">
        <v>24</v>
      </c>
      <c r="B49" s="8"/>
      <c r="C49" s="10"/>
      <c r="D49" s="10" t="s">
        <v>163</v>
      </c>
      <c r="E49" s="21" t="s">
        <v>164</v>
      </c>
      <c r="F49" s="10" t="s">
        <v>165</v>
      </c>
      <c r="G49" s="13" t="s">
        <v>166</v>
      </c>
      <c r="H49" s="14">
        <v>41222</v>
      </c>
      <c r="I49" s="14">
        <f>3350</f>
        <v>3350</v>
      </c>
    </row>
    <row r="50" spans="1:12" x14ac:dyDescent="0.25">
      <c r="A50" s="12">
        <v>19</v>
      </c>
      <c r="B50" s="8"/>
      <c r="C50" s="10"/>
      <c r="D50" s="10" t="s">
        <v>96</v>
      </c>
      <c r="E50" s="21" t="s">
        <v>114</v>
      </c>
      <c r="F50" s="10" t="s">
        <v>103</v>
      </c>
      <c r="G50" s="13" t="s">
        <v>115</v>
      </c>
      <c r="H50" s="14">
        <v>20240</v>
      </c>
      <c r="I50" s="14">
        <f>2729.64</f>
        <v>2729.64</v>
      </c>
    </row>
    <row r="51" spans="1:12" ht="12" customHeight="1" x14ac:dyDescent="0.25">
      <c r="A51" s="12">
        <v>26</v>
      </c>
      <c r="B51" s="8"/>
      <c r="C51" s="10"/>
      <c r="D51" s="10" t="s">
        <v>211</v>
      </c>
      <c r="E51" s="21" t="s">
        <v>168</v>
      </c>
      <c r="F51" s="10" t="s">
        <v>165</v>
      </c>
      <c r="G51" s="13" t="s">
        <v>169</v>
      </c>
      <c r="H51" s="14">
        <v>5200</v>
      </c>
      <c r="I51" s="14">
        <v>462</v>
      </c>
    </row>
    <row r="52" spans="1:12" ht="2.25" hidden="1" customHeight="1" x14ac:dyDescent="0.25">
      <c r="A52" s="12">
        <v>27</v>
      </c>
      <c r="B52" s="8"/>
      <c r="C52" s="10"/>
      <c r="D52" s="10" t="s">
        <v>107</v>
      </c>
      <c r="E52" s="21" t="s">
        <v>47</v>
      </c>
      <c r="F52" s="10" t="s">
        <v>106</v>
      </c>
      <c r="G52" s="13" t="s">
        <v>108</v>
      </c>
      <c r="H52" s="14">
        <v>2880</v>
      </c>
      <c r="I52" s="14"/>
    </row>
    <row r="53" spans="1:12" ht="18" customHeight="1" x14ac:dyDescent="0.25">
      <c r="A53" s="106" t="s">
        <v>18</v>
      </c>
      <c r="B53" s="107"/>
      <c r="C53" s="107"/>
      <c r="D53" s="107"/>
      <c r="E53" s="107"/>
      <c r="F53" s="107"/>
      <c r="G53" s="107"/>
      <c r="H53" s="108"/>
      <c r="I53" s="48">
        <f>SUM(I25:I52)</f>
        <v>97513.02</v>
      </c>
      <c r="J53" s="71"/>
      <c r="L53" s="65"/>
    </row>
    <row r="54" spans="1:12" ht="18.75" x14ac:dyDescent="0.25">
      <c r="A54" s="23"/>
      <c r="B54" s="24"/>
      <c r="C54" s="24"/>
      <c r="D54" s="24"/>
      <c r="E54" s="24"/>
      <c r="F54" s="24"/>
      <c r="G54" s="24"/>
      <c r="H54" s="24"/>
      <c r="I54" s="18"/>
    </row>
    <row r="55" spans="1:12" ht="12" customHeight="1" x14ac:dyDescent="0.25">
      <c r="A55" s="94" t="s">
        <v>19</v>
      </c>
      <c r="B55" s="95"/>
      <c r="C55" s="95"/>
      <c r="D55" s="95"/>
      <c r="E55" s="95"/>
      <c r="F55" s="95"/>
      <c r="G55" s="95"/>
      <c r="H55" s="95"/>
      <c r="I55" s="96"/>
    </row>
    <row r="56" spans="1:12" ht="1.5" hidden="1" customHeight="1" x14ac:dyDescent="0.25">
      <c r="A56" s="12">
        <v>1</v>
      </c>
      <c r="B56" s="8"/>
      <c r="C56" s="11"/>
      <c r="D56" s="12" t="s">
        <v>20</v>
      </c>
      <c r="E56" s="11" t="s">
        <v>54</v>
      </c>
      <c r="F56" s="12" t="s">
        <v>21</v>
      </c>
      <c r="G56" s="12"/>
      <c r="H56" s="25">
        <v>7920</v>
      </c>
      <c r="I56" s="14"/>
    </row>
    <row r="57" spans="1:12" ht="21" hidden="1" customHeight="1" x14ac:dyDescent="0.25">
      <c r="A57" s="12">
        <v>2</v>
      </c>
      <c r="B57" s="8"/>
      <c r="C57" s="11"/>
      <c r="D57" s="12" t="s">
        <v>65</v>
      </c>
      <c r="E57" s="11" t="s">
        <v>66</v>
      </c>
      <c r="F57" s="12" t="s">
        <v>67</v>
      </c>
      <c r="G57" s="12"/>
      <c r="H57" s="25">
        <v>11820</v>
      </c>
      <c r="I57" s="14"/>
    </row>
    <row r="58" spans="1:12" ht="20.25" customHeight="1" x14ac:dyDescent="0.25">
      <c r="A58" s="12">
        <v>3</v>
      </c>
      <c r="B58" s="8"/>
      <c r="C58" s="11"/>
      <c r="D58" s="12" t="s">
        <v>220</v>
      </c>
      <c r="E58" s="11" t="s">
        <v>181</v>
      </c>
      <c r="F58" s="12" t="s">
        <v>182</v>
      </c>
      <c r="G58" s="12"/>
      <c r="H58" s="25">
        <v>780</v>
      </c>
      <c r="I58" s="14">
        <v>780</v>
      </c>
    </row>
    <row r="59" spans="1:12" ht="28.5" hidden="1" customHeight="1" x14ac:dyDescent="0.25">
      <c r="A59" s="12">
        <v>4</v>
      </c>
      <c r="B59" s="8"/>
      <c r="C59" s="11"/>
      <c r="D59" s="54" t="s">
        <v>200</v>
      </c>
      <c r="E59" s="53" t="s">
        <v>202</v>
      </c>
      <c r="F59" s="55" t="s">
        <v>201</v>
      </c>
      <c r="G59" s="53"/>
      <c r="H59" s="68">
        <v>1197.77</v>
      </c>
      <c r="I59" s="14">
        <v>780</v>
      </c>
    </row>
    <row r="60" spans="1:12" ht="27.75" customHeight="1" x14ac:dyDescent="0.25">
      <c r="A60" s="12">
        <v>5</v>
      </c>
      <c r="B60" s="8"/>
      <c r="C60" s="11"/>
      <c r="D60" s="54" t="s">
        <v>221</v>
      </c>
      <c r="E60" s="53" t="s">
        <v>223</v>
      </c>
      <c r="F60" s="55" t="s">
        <v>222</v>
      </c>
      <c r="G60" s="53"/>
      <c r="H60" s="68">
        <v>1600</v>
      </c>
      <c r="I60" s="14">
        <v>1600</v>
      </c>
    </row>
    <row r="61" spans="1:12" ht="28.5" hidden="1" customHeight="1" x14ac:dyDescent="0.25">
      <c r="A61" s="12">
        <v>6</v>
      </c>
      <c r="B61" s="8"/>
      <c r="C61" s="11"/>
      <c r="D61" s="54" t="s">
        <v>193</v>
      </c>
      <c r="E61" s="53" t="s">
        <v>195</v>
      </c>
      <c r="F61" s="55" t="s">
        <v>79</v>
      </c>
      <c r="G61" s="53"/>
      <c r="H61" s="68">
        <v>1937.32</v>
      </c>
      <c r="I61" s="68"/>
    </row>
    <row r="62" spans="1:12" ht="27.75" hidden="1" customHeight="1" x14ac:dyDescent="0.25">
      <c r="A62" s="12">
        <v>7</v>
      </c>
      <c r="B62" s="8"/>
      <c r="C62" s="11"/>
      <c r="D62" s="12" t="s">
        <v>199</v>
      </c>
      <c r="E62" s="11" t="s">
        <v>197</v>
      </c>
      <c r="F62" s="12" t="s">
        <v>198</v>
      </c>
      <c r="G62" s="12"/>
      <c r="H62" s="25">
        <v>2358.0500000000002</v>
      </c>
      <c r="I62" s="69"/>
    </row>
    <row r="63" spans="1:12" ht="2.25" hidden="1" customHeight="1" x14ac:dyDescent="0.25">
      <c r="A63" s="12">
        <v>8</v>
      </c>
      <c r="B63" s="8"/>
      <c r="C63" s="11"/>
      <c r="D63" s="12" t="s">
        <v>204</v>
      </c>
      <c r="E63" s="11" t="s">
        <v>203</v>
      </c>
      <c r="F63" s="12" t="s">
        <v>198</v>
      </c>
      <c r="G63" s="12"/>
      <c r="H63" s="25">
        <v>4103.6000000000004</v>
      </c>
      <c r="I63" s="69"/>
    </row>
    <row r="64" spans="1:12" ht="15" customHeight="1" x14ac:dyDescent="0.25">
      <c r="A64" s="12">
        <v>9</v>
      </c>
      <c r="B64" s="8"/>
      <c r="C64" s="10"/>
      <c r="D64" s="12" t="s">
        <v>186</v>
      </c>
      <c r="E64" s="11" t="s">
        <v>72</v>
      </c>
      <c r="F64" s="12" t="s">
        <v>73</v>
      </c>
      <c r="G64" s="12"/>
      <c r="H64" s="25">
        <v>7800</v>
      </c>
      <c r="I64" s="14">
        <v>650</v>
      </c>
    </row>
    <row r="65" spans="1:21" s="46" customFormat="1" ht="18" customHeight="1" x14ac:dyDescent="0.2">
      <c r="A65" s="26"/>
      <c r="B65" s="41"/>
      <c r="C65" s="42"/>
      <c r="D65" s="43"/>
      <c r="E65" s="44"/>
      <c r="F65" s="43"/>
      <c r="G65" s="43"/>
      <c r="H65" s="45"/>
      <c r="I65" s="47">
        <f>SUM(I56:I64)</f>
        <v>3810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46" customFormat="1" ht="13.5" customHeight="1" x14ac:dyDescent="0.2">
      <c r="A66" s="109" t="s">
        <v>55</v>
      </c>
      <c r="B66" s="110"/>
      <c r="C66" s="110"/>
      <c r="D66" s="110"/>
      <c r="E66" s="110"/>
      <c r="F66" s="110"/>
      <c r="G66" s="110"/>
      <c r="H66" s="111"/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6" customFormat="1" ht="15" customHeight="1" x14ac:dyDescent="0.2">
      <c r="A67" s="12">
        <v>10</v>
      </c>
      <c r="B67" s="8"/>
      <c r="C67" s="21"/>
      <c r="D67" s="12" t="s">
        <v>63</v>
      </c>
      <c r="E67" s="50" t="s">
        <v>58</v>
      </c>
      <c r="F67" s="49" t="s">
        <v>59</v>
      </c>
      <c r="G67" s="12"/>
      <c r="H67" s="25">
        <v>5400</v>
      </c>
      <c r="I67" s="14">
        <v>450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6" customFormat="1" ht="18" customHeight="1" x14ac:dyDescent="0.2">
      <c r="A68" s="12">
        <v>11</v>
      </c>
      <c r="B68" s="8"/>
      <c r="C68" s="21"/>
      <c r="D68" s="12" t="s">
        <v>64</v>
      </c>
      <c r="E68" s="50" t="s">
        <v>56</v>
      </c>
      <c r="F68" s="49" t="s">
        <v>57</v>
      </c>
      <c r="G68" s="12"/>
      <c r="H68" s="25">
        <v>10212</v>
      </c>
      <c r="I68" s="14">
        <f>851</f>
        <v>851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6" customFormat="1" ht="18" hidden="1" customHeight="1" x14ac:dyDescent="0.2">
      <c r="A69" s="12">
        <v>12</v>
      </c>
      <c r="B69" s="41"/>
      <c r="C69" s="42"/>
      <c r="D69" s="43" t="s">
        <v>206</v>
      </c>
      <c r="E69" s="44" t="s">
        <v>205</v>
      </c>
      <c r="F69" s="43" t="s">
        <v>61</v>
      </c>
      <c r="G69" s="43"/>
      <c r="H69" s="45">
        <v>700</v>
      </c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2">
        <v>13</v>
      </c>
      <c r="B70" s="8"/>
      <c r="C70" s="21"/>
      <c r="D70" s="12"/>
      <c r="E70" s="11"/>
      <c r="F70" s="12"/>
      <c r="G70" s="12"/>
      <c r="H70" s="25"/>
      <c r="I70" s="14"/>
    </row>
    <row r="71" spans="1:21" ht="15" customHeight="1" x14ac:dyDescent="0.25">
      <c r="A71" s="106" t="s">
        <v>22</v>
      </c>
      <c r="B71" s="107"/>
      <c r="C71" s="107"/>
      <c r="D71" s="107"/>
      <c r="E71" s="107"/>
      <c r="F71" s="107"/>
      <c r="G71" s="107"/>
      <c r="H71" s="108"/>
      <c r="I71" s="48">
        <f>I65+I69+I68+I67</f>
        <v>5111</v>
      </c>
    </row>
    <row r="72" spans="1:21" ht="18.75" x14ac:dyDescent="0.25">
      <c r="A72" s="23"/>
      <c r="B72" s="27"/>
      <c r="C72" s="27"/>
      <c r="D72" s="27"/>
      <c r="E72" s="27"/>
      <c r="F72" s="27"/>
      <c r="G72" s="27"/>
      <c r="H72" s="27"/>
      <c r="I72" s="18"/>
    </row>
    <row r="73" spans="1:21" ht="15.75" x14ac:dyDescent="0.25">
      <c r="A73" s="94" t="s">
        <v>23</v>
      </c>
      <c r="B73" s="95"/>
      <c r="C73" s="95"/>
      <c r="D73" s="95"/>
      <c r="E73" s="95"/>
      <c r="F73" s="95"/>
      <c r="G73" s="95"/>
      <c r="H73" s="95"/>
      <c r="I73" s="96"/>
    </row>
    <row r="74" spans="1:21" ht="2.25" customHeight="1" x14ac:dyDescent="0.25">
      <c r="A74" s="28">
        <v>1</v>
      </c>
      <c r="B74" s="29"/>
      <c r="C74" s="30"/>
      <c r="D74" s="10"/>
      <c r="E74" s="11"/>
      <c r="F74" s="12"/>
      <c r="G74" s="13"/>
      <c r="H74" s="14"/>
      <c r="I74" s="14"/>
    </row>
    <row r="75" spans="1:21" ht="15.75" hidden="1" x14ac:dyDescent="0.25">
      <c r="A75" s="28">
        <v>2</v>
      </c>
      <c r="B75" s="29"/>
      <c r="C75" s="30"/>
      <c r="D75" s="10"/>
      <c r="E75" s="11"/>
      <c r="F75" s="12"/>
      <c r="G75" s="13"/>
      <c r="H75" s="14"/>
      <c r="I75" s="14"/>
    </row>
    <row r="76" spans="1:21" ht="15.75" hidden="1" x14ac:dyDescent="0.25">
      <c r="A76" s="7">
        <v>3</v>
      </c>
      <c r="B76" s="8"/>
      <c r="C76" s="12"/>
      <c r="D76" s="10"/>
      <c r="E76" s="11"/>
      <c r="F76" s="12"/>
      <c r="G76" s="13"/>
      <c r="H76" s="14"/>
      <c r="I76" s="14"/>
    </row>
    <row r="77" spans="1:21" hidden="1" x14ac:dyDescent="0.25">
      <c r="A77" s="12">
        <v>4</v>
      </c>
      <c r="B77" s="8"/>
      <c r="C77" s="10"/>
      <c r="D77" s="12"/>
      <c r="E77" s="11"/>
      <c r="F77" s="12"/>
      <c r="G77" s="12"/>
      <c r="H77" s="25"/>
      <c r="I77" s="14"/>
    </row>
    <row r="78" spans="1:21" hidden="1" x14ac:dyDescent="0.25">
      <c r="A78" s="12">
        <v>5</v>
      </c>
      <c r="B78" s="8"/>
      <c r="C78" s="10"/>
      <c r="D78" s="12"/>
      <c r="E78" s="11"/>
      <c r="F78" s="12"/>
      <c r="G78" s="12"/>
      <c r="H78" s="25"/>
      <c r="I78" s="14"/>
    </row>
    <row r="79" spans="1:21" ht="18" customHeight="1" x14ac:dyDescent="0.25">
      <c r="A79" s="106" t="s">
        <v>24</v>
      </c>
      <c r="B79" s="107"/>
      <c r="C79" s="107"/>
      <c r="D79" s="107"/>
      <c r="E79" s="107"/>
      <c r="F79" s="107"/>
      <c r="G79" s="107"/>
      <c r="H79" s="108"/>
      <c r="I79" s="22">
        <f>SUM(A79:H79)</f>
        <v>0</v>
      </c>
    </row>
    <row r="80" spans="1:21" ht="18.75" x14ac:dyDescent="0.25">
      <c r="A80" s="23"/>
      <c r="B80" s="20"/>
      <c r="C80" s="20"/>
      <c r="D80" s="20"/>
      <c r="E80" s="20"/>
      <c r="F80" s="20"/>
      <c r="G80" s="20"/>
      <c r="H80" s="20"/>
      <c r="I80" s="18"/>
    </row>
    <row r="81" spans="1:9" ht="15.75" x14ac:dyDescent="0.25">
      <c r="A81" s="94" t="s">
        <v>25</v>
      </c>
      <c r="B81" s="95"/>
      <c r="C81" s="95"/>
      <c r="D81" s="95"/>
      <c r="E81" s="95"/>
      <c r="F81" s="95"/>
      <c r="G81" s="95"/>
      <c r="H81" s="95"/>
      <c r="I81" s="96"/>
    </row>
    <row r="82" spans="1:9" ht="15.75" x14ac:dyDescent="0.25">
      <c r="A82" s="31">
        <v>1</v>
      </c>
      <c r="B82" s="31"/>
      <c r="C82" s="31"/>
      <c r="D82" s="31" t="s">
        <v>140</v>
      </c>
      <c r="E82" s="59" t="s">
        <v>141</v>
      </c>
      <c r="F82" s="31" t="s">
        <v>142</v>
      </c>
      <c r="G82" s="13" t="s">
        <v>143</v>
      </c>
      <c r="H82" s="9">
        <v>38574</v>
      </c>
      <c r="I82" s="60">
        <v>2785.9</v>
      </c>
    </row>
    <row r="83" spans="1:9" ht="0.75" customHeight="1" x14ac:dyDescent="0.25">
      <c r="A83" s="31">
        <v>2</v>
      </c>
      <c r="B83" s="31"/>
      <c r="C83" s="31"/>
      <c r="D83" s="31"/>
      <c r="E83" s="31"/>
      <c r="F83" s="31"/>
      <c r="G83" s="31"/>
      <c r="H83" s="31"/>
      <c r="I83" s="32"/>
    </row>
    <row r="84" spans="1:9" ht="15.75" x14ac:dyDescent="0.25">
      <c r="A84" s="97" t="s">
        <v>26</v>
      </c>
      <c r="B84" s="98"/>
      <c r="C84" s="98"/>
      <c r="D84" s="98"/>
      <c r="E84" s="98"/>
      <c r="F84" s="98"/>
      <c r="G84" s="98"/>
      <c r="H84" s="99"/>
      <c r="I84" s="33">
        <f>I82</f>
        <v>2785.9</v>
      </c>
    </row>
    <row r="85" spans="1:9" ht="15.75" x14ac:dyDescent="0.25">
      <c r="A85" s="34"/>
      <c r="B85" s="27"/>
      <c r="C85" s="27"/>
      <c r="D85" s="27"/>
      <c r="E85" s="27"/>
      <c r="F85" s="27"/>
      <c r="G85" s="27"/>
      <c r="H85" s="27"/>
      <c r="I85" s="35"/>
    </row>
    <row r="86" spans="1:9" ht="15.75" x14ac:dyDescent="0.25">
      <c r="A86" s="94" t="s">
        <v>27</v>
      </c>
      <c r="B86" s="95"/>
      <c r="C86" s="95"/>
      <c r="D86" s="95"/>
      <c r="E86" s="95"/>
      <c r="F86" s="95"/>
      <c r="G86" s="95"/>
      <c r="H86" s="95"/>
      <c r="I86" s="96"/>
    </row>
    <row r="87" spans="1:9" ht="32.25" hidden="1" customHeight="1" x14ac:dyDescent="0.25">
      <c r="A87" s="31">
        <v>1</v>
      </c>
      <c r="B87" s="32"/>
      <c r="C87" s="32"/>
      <c r="D87" s="32" t="s">
        <v>150</v>
      </c>
      <c r="E87" s="32" t="s">
        <v>149</v>
      </c>
      <c r="F87" s="61" t="s">
        <v>148</v>
      </c>
      <c r="G87" s="32"/>
      <c r="H87" s="60">
        <v>48560</v>
      </c>
      <c r="I87" s="60"/>
    </row>
    <row r="88" spans="1:9" ht="0.75" customHeight="1" x14ac:dyDescent="0.25">
      <c r="A88" s="31">
        <v>1</v>
      </c>
      <c r="B88" s="32"/>
      <c r="C88" s="32"/>
      <c r="D88" s="32" t="s">
        <v>170</v>
      </c>
      <c r="E88" s="32" t="s">
        <v>153</v>
      </c>
      <c r="F88" s="61" t="s">
        <v>171</v>
      </c>
      <c r="G88" s="32"/>
      <c r="H88" s="60">
        <v>35114.400000000001</v>
      </c>
      <c r="I88" s="60"/>
    </row>
    <row r="89" spans="1:9" ht="30" x14ac:dyDescent="0.25">
      <c r="A89" s="31">
        <v>2</v>
      </c>
      <c r="B89" s="32"/>
      <c r="C89" s="32"/>
      <c r="D89" s="32" t="s">
        <v>152</v>
      </c>
      <c r="E89" s="32" t="s">
        <v>153</v>
      </c>
      <c r="F89" s="61" t="s">
        <v>151</v>
      </c>
      <c r="G89" s="32"/>
      <c r="H89" s="32">
        <v>139325.6</v>
      </c>
      <c r="I89" s="60">
        <v>12060.61</v>
      </c>
    </row>
    <row r="90" spans="1:9" ht="15.75" x14ac:dyDescent="0.25">
      <c r="A90" s="97" t="s">
        <v>28</v>
      </c>
      <c r="B90" s="98"/>
      <c r="C90" s="98"/>
      <c r="D90" s="98"/>
      <c r="E90" s="98"/>
      <c r="F90" s="98"/>
      <c r="G90" s="98"/>
      <c r="H90" s="99"/>
      <c r="I90" s="33">
        <f>SUM(I87:I89)</f>
        <v>12060.61</v>
      </c>
    </row>
    <row r="91" spans="1:9" ht="15.75" x14ac:dyDescent="0.25">
      <c r="A91" s="34"/>
      <c r="B91" s="27"/>
      <c r="C91" s="27"/>
      <c r="D91" s="27"/>
      <c r="E91" s="27"/>
      <c r="F91" s="27"/>
      <c r="G91" s="27"/>
      <c r="H91" s="27"/>
      <c r="I91" s="35"/>
    </row>
    <row r="92" spans="1:9" ht="15.75" x14ac:dyDescent="0.25">
      <c r="A92" s="94" t="s">
        <v>29</v>
      </c>
      <c r="B92" s="95"/>
      <c r="C92" s="95"/>
      <c r="D92" s="95"/>
      <c r="E92" s="95"/>
      <c r="F92" s="95"/>
      <c r="G92" s="95"/>
      <c r="H92" s="95"/>
      <c r="I92" s="96"/>
    </row>
    <row r="93" spans="1:9" ht="0.75" customHeight="1" x14ac:dyDescent="0.25">
      <c r="A93" s="31">
        <v>1</v>
      </c>
      <c r="B93" s="32"/>
      <c r="C93" s="32"/>
      <c r="D93" s="52" t="s">
        <v>76</v>
      </c>
      <c r="E93" s="53" t="s">
        <v>77</v>
      </c>
      <c r="F93" s="52" t="s">
        <v>78</v>
      </c>
      <c r="G93" s="53"/>
      <c r="H93" s="53">
        <v>382687.26</v>
      </c>
      <c r="I93" s="56"/>
    </row>
    <row r="94" spans="1:9" ht="60" x14ac:dyDescent="0.25">
      <c r="A94" s="31">
        <v>2</v>
      </c>
      <c r="B94" s="32"/>
      <c r="C94" s="32"/>
      <c r="D94" s="54" t="s">
        <v>80</v>
      </c>
      <c r="E94" s="53" t="s">
        <v>81</v>
      </c>
      <c r="F94" s="55" t="s">
        <v>79</v>
      </c>
      <c r="G94" s="53"/>
      <c r="H94" s="53">
        <v>36624.33</v>
      </c>
      <c r="I94" s="56">
        <f>3052.03*3</f>
        <v>9156.09</v>
      </c>
    </row>
    <row r="95" spans="1:9" ht="15.75" x14ac:dyDescent="0.25">
      <c r="A95" s="97" t="s">
        <v>30</v>
      </c>
      <c r="B95" s="98"/>
      <c r="C95" s="98"/>
      <c r="D95" s="98"/>
      <c r="E95" s="98"/>
      <c r="F95" s="98"/>
      <c r="G95" s="98"/>
      <c r="H95" s="99"/>
      <c r="I95" s="33">
        <f>SUM(I93:I94)</f>
        <v>9156.09</v>
      </c>
    </row>
    <row r="96" spans="1:9" ht="15.75" x14ac:dyDescent="0.25">
      <c r="A96" s="34"/>
      <c r="B96" s="27"/>
      <c r="C96" s="27"/>
      <c r="D96" s="27"/>
      <c r="E96" s="27"/>
      <c r="F96" s="27"/>
      <c r="G96" s="27"/>
      <c r="H96" s="27"/>
      <c r="I96" s="35"/>
    </row>
    <row r="97" spans="1:9" ht="15" customHeight="1" x14ac:dyDescent="0.25">
      <c r="A97" s="94" t="s">
        <v>31</v>
      </c>
      <c r="B97" s="95"/>
      <c r="C97" s="95"/>
      <c r="D97" s="95"/>
      <c r="E97" s="95"/>
      <c r="F97" s="95"/>
      <c r="G97" s="95"/>
      <c r="H97" s="95"/>
      <c r="I97" s="96"/>
    </row>
    <row r="98" spans="1:9" ht="15.75" x14ac:dyDescent="0.25">
      <c r="A98" s="31">
        <v>1</v>
      </c>
      <c r="B98" s="36"/>
      <c r="C98" s="36"/>
      <c r="D98" s="36" t="s">
        <v>74</v>
      </c>
      <c r="E98" s="36" t="s">
        <v>32</v>
      </c>
      <c r="F98" s="36" t="s">
        <v>33</v>
      </c>
      <c r="G98" s="36"/>
      <c r="H98" s="36">
        <v>9183.6</v>
      </c>
      <c r="I98" s="37">
        <f>885.31</f>
        <v>885.31</v>
      </c>
    </row>
    <row r="99" spans="1:9" ht="1.5" customHeight="1" x14ac:dyDescent="0.25">
      <c r="A99" s="31">
        <v>2</v>
      </c>
      <c r="B99" s="36"/>
      <c r="C99" s="36"/>
      <c r="D99" s="36"/>
      <c r="E99" s="36"/>
      <c r="F99" s="36"/>
      <c r="G99" s="36"/>
      <c r="H99" s="36"/>
      <c r="I99" s="37"/>
    </row>
    <row r="100" spans="1:9" ht="15.75" x14ac:dyDescent="0.25">
      <c r="A100" s="97" t="s">
        <v>34</v>
      </c>
      <c r="B100" s="98"/>
      <c r="C100" s="98"/>
      <c r="D100" s="98"/>
      <c r="E100" s="98"/>
      <c r="F100" s="98"/>
      <c r="G100" s="98"/>
      <c r="H100" s="99"/>
      <c r="I100" s="33">
        <f>SUM(I98)</f>
        <v>885.31</v>
      </c>
    </row>
    <row r="101" spans="1:9" ht="15.75" x14ac:dyDescent="0.25">
      <c r="A101" s="34"/>
      <c r="B101" s="27"/>
      <c r="C101" s="27"/>
      <c r="D101" s="27"/>
      <c r="E101" s="27"/>
      <c r="F101" s="27"/>
      <c r="G101" s="27"/>
      <c r="H101" s="27"/>
      <c r="I101" s="35"/>
    </row>
    <row r="102" spans="1:9" ht="15.75" x14ac:dyDescent="0.25">
      <c r="A102" s="94" t="s">
        <v>35</v>
      </c>
      <c r="B102" s="95"/>
      <c r="C102" s="95"/>
      <c r="D102" s="95"/>
      <c r="E102" s="95"/>
      <c r="F102" s="95"/>
      <c r="G102" s="95"/>
      <c r="H102" s="95"/>
      <c r="I102" s="96"/>
    </row>
    <row r="103" spans="1:9" x14ac:dyDescent="0.25">
      <c r="A103" s="32">
        <v>1</v>
      </c>
      <c r="B103" s="36"/>
      <c r="C103" s="36"/>
      <c r="D103" s="36"/>
      <c r="E103" s="36"/>
      <c r="F103" s="36"/>
      <c r="G103" s="36"/>
      <c r="H103" s="36"/>
      <c r="I103" s="37"/>
    </row>
    <row r="104" spans="1:9" x14ac:dyDescent="0.25">
      <c r="A104" s="32">
        <v>2</v>
      </c>
      <c r="B104" s="36"/>
      <c r="C104" s="36"/>
      <c r="D104" s="36"/>
      <c r="E104" s="36"/>
      <c r="F104" s="36"/>
      <c r="G104" s="36"/>
      <c r="H104" s="36"/>
      <c r="I104" s="37"/>
    </row>
    <row r="105" spans="1:9" ht="15.75" x14ac:dyDescent="0.25">
      <c r="A105" s="97" t="s">
        <v>36</v>
      </c>
      <c r="B105" s="98"/>
      <c r="C105" s="98"/>
      <c r="D105" s="98"/>
      <c r="E105" s="98"/>
      <c r="F105" s="98"/>
      <c r="G105" s="98"/>
      <c r="H105" s="99"/>
      <c r="I105" s="38">
        <f>SUM(I103)</f>
        <v>0</v>
      </c>
    </row>
    <row r="106" spans="1:9" ht="15.75" x14ac:dyDescent="0.25">
      <c r="A106" s="94" t="s">
        <v>278</v>
      </c>
      <c r="B106" s="100"/>
      <c r="C106" s="100"/>
      <c r="D106" s="100"/>
      <c r="E106" s="100"/>
      <c r="F106" s="100"/>
      <c r="G106" s="100"/>
      <c r="H106" s="100"/>
      <c r="I106" s="101"/>
    </row>
    <row r="107" spans="1:9" x14ac:dyDescent="0.25">
      <c r="A107" s="32">
        <v>1</v>
      </c>
      <c r="B107" s="36"/>
      <c r="C107" s="36"/>
      <c r="D107" s="80">
        <v>2111</v>
      </c>
      <c r="E107" s="81" t="s">
        <v>279</v>
      </c>
      <c r="F107" s="81"/>
      <c r="G107" s="36"/>
      <c r="H107" s="36"/>
      <c r="I107" s="82">
        <v>332657.10000000003</v>
      </c>
    </row>
    <row r="108" spans="1:9" x14ac:dyDescent="0.25">
      <c r="A108" s="32">
        <v>2</v>
      </c>
      <c r="B108" s="36"/>
      <c r="C108" s="36"/>
      <c r="D108" s="80">
        <v>2120</v>
      </c>
      <c r="E108" s="81" t="s">
        <v>280</v>
      </c>
      <c r="F108" s="36"/>
      <c r="G108" s="36"/>
      <c r="H108" s="36"/>
      <c r="I108" s="93">
        <v>71797.7022</v>
      </c>
    </row>
    <row r="109" spans="1:9" ht="15" customHeight="1" x14ac:dyDescent="0.25">
      <c r="A109" s="83"/>
      <c r="B109" s="84"/>
      <c r="C109" s="84"/>
      <c r="D109" s="85"/>
      <c r="E109" s="86"/>
      <c r="F109" s="84"/>
      <c r="G109" s="84"/>
      <c r="H109" s="87"/>
      <c r="I109" s="82"/>
    </row>
    <row r="110" spans="1:9" x14ac:dyDescent="0.25">
      <c r="A110" s="102" t="s">
        <v>281</v>
      </c>
      <c r="B110" s="103"/>
      <c r="C110" s="103"/>
      <c r="D110" s="103"/>
      <c r="E110" s="103"/>
      <c r="F110" s="103"/>
      <c r="G110" s="103"/>
      <c r="H110" s="104"/>
      <c r="I110" s="82">
        <f>I108+I107+I100+I95+I90+I84+I71+I53</f>
        <v>531966.73220000009</v>
      </c>
    </row>
    <row r="111" spans="1:9" x14ac:dyDescent="0.25">
      <c r="A111" s="1"/>
      <c r="B111" s="88"/>
      <c r="C111" s="88"/>
      <c r="D111" s="88"/>
      <c r="E111" s="88"/>
      <c r="F111" s="88"/>
      <c r="G111" s="88"/>
      <c r="H111" s="88"/>
      <c r="I111" s="88"/>
    </row>
    <row r="112" spans="1:9" ht="18.75" x14ac:dyDescent="0.3">
      <c r="A112" s="1"/>
      <c r="B112" s="89"/>
      <c r="C112" s="39"/>
      <c r="D112" s="40"/>
      <c r="E112" s="90" t="s">
        <v>282</v>
      </c>
      <c r="F112" s="90"/>
      <c r="G112" s="90"/>
      <c r="H112" s="105" t="s">
        <v>283</v>
      </c>
      <c r="I112" s="105"/>
    </row>
  </sheetData>
  <mergeCells count="27">
    <mergeCell ref="A106:I106"/>
    <mergeCell ref="A95:H95"/>
    <mergeCell ref="A97:I97"/>
    <mergeCell ref="A100:H100"/>
    <mergeCell ref="A102:I102"/>
    <mergeCell ref="A105:H105"/>
    <mergeCell ref="A79:H79"/>
    <mergeCell ref="A81:I81"/>
    <mergeCell ref="A84:H84"/>
    <mergeCell ref="A86:I86"/>
    <mergeCell ref="A90:H90"/>
    <mergeCell ref="A110:H110"/>
    <mergeCell ref="H112:I112"/>
    <mergeCell ref="A22:H22"/>
    <mergeCell ref="A33:I33"/>
    <mergeCell ref="A3:I3"/>
    <mergeCell ref="A5:I5"/>
    <mergeCell ref="A9:I9"/>
    <mergeCell ref="A16:H16"/>
    <mergeCell ref="A18:I18"/>
    <mergeCell ref="A92:I92"/>
    <mergeCell ref="A24:I24"/>
    <mergeCell ref="A53:H53"/>
    <mergeCell ref="A55:I55"/>
    <mergeCell ref="A66:H66"/>
    <mergeCell ref="A71:H71"/>
    <mergeCell ref="A73:I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dcterms:created xsi:type="dcterms:W3CDTF">2015-06-05T18:19:34Z</dcterms:created>
  <dcterms:modified xsi:type="dcterms:W3CDTF">2023-03-27T10:21:29Z</dcterms:modified>
</cp:coreProperties>
</file>